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01 VICERRECTORIA\2018\LICITACIONES\18\"/>
    </mc:Choice>
  </mc:AlternateContent>
  <bookViews>
    <workbookView xWindow="0" yWindow="0" windowWidth="15360" windowHeight="7650" activeTab="2"/>
  </bookViews>
  <sheets>
    <sheet name="VERIFICACIÓN JURÍDICA 18" sheetId="65" r:id="rId1"/>
    <sheet name="VERIFICACION FINANCIERA" sheetId="63" r:id="rId2"/>
    <sheet name="VERIFICACION TECNICA" sheetId="57" r:id="rId3"/>
    <sheet name="VTE" sheetId="33" r:id="rId4"/>
    <sheet name="CALIFICACION PERSONAL" sheetId="58" r:id="rId5"/>
    <sheet name="PROPUESTA ECONOMICA" sheetId="32" state="hidden" r:id="rId6"/>
  </sheets>
  <externalReferences>
    <externalReference r:id="rId7"/>
    <externalReference r:id="rId8"/>
    <externalReference r:id="rId9"/>
    <externalReference r:id="rId10"/>
    <externalReference r:id="rId11"/>
    <externalReference r:id="rId12"/>
  </externalReferences>
  <definedNames>
    <definedName name="_xlnm.Print_Area" localSheetId="4">'CALIFICACION PERSONAL'!$A$1:$O$33</definedName>
    <definedName name="_xlnm.Print_Area" localSheetId="2">'VERIFICACION TECNICA'!$A$1:$L$58</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1">#REF!</definedName>
    <definedName name="formula" localSheetId="0">#REF!</definedName>
    <definedName name="formula" localSheetId="2">'VERIFICACION TECNICA'!$A$34:$B$37</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'[4]Planes Validar'!$B$2:$B$7</definedName>
    <definedName name="PROGRAMA">'[5]Planes Validar'!$B$2:$B$7</definedName>
    <definedName name="SELECCION" localSheetId="0">[4]Soluciones!$B$7</definedName>
    <definedName name="SELECCION">[5]Soluciones!$B$7</definedName>
    <definedName name="_xlnm.Print_Titles" localSheetId="4">'CALIFICACION PERSONAL'!$A:$E,'CALIFICACION PERSONAL'!$1:$12</definedName>
    <definedName name="_xlnm.Print_Titles" localSheetId="1">'VERIFICACION FINANCIERA'!$A:$B,'VERIFICACION FINANCIERA'!$1:$11</definedName>
    <definedName name="_xlnm.Print_Titles" localSheetId="2">'VERIFICACION TECNICA'!$A:$B,'VERIFICACION TECNICA'!$1:$11</definedName>
  </definedNames>
  <calcPr calcId="152511" iterateDelta="1E-4"/>
  <extLst>
    <ext xmlns:mx="http://schemas.microsoft.com/office/mac/excel/2008/main" uri="{7523E5D3-25F3-A5E0-1632-64F254C22452}">
      <mx:ArchID Flags="2"/>
    </ext>
  </extLst>
</workbook>
</file>

<file path=xl/calcChain.xml><?xml version="1.0" encoding="utf-8"?>
<calcChain xmlns="http://schemas.openxmlformats.org/spreadsheetml/2006/main">
  <c r="L10" i="58" l="1"/>
  <c r="N10" i="58" l="1"/>
  <c r="O20" i="58"/>
  <c r="L14" i="57"/>
  <c r="K14" i="57" s="1"/>
  <c r="K13" i="57" s="1"/>
  <c r="W3" i="33"/>
  <c r="W49" i="33"/>
  <c r="X49" i="33" s="1"/>
  <c r="W37" i="33"/>
  <c r="X37" i="33" s="1"/>
  <c r="W25" i="33"/>
  <c r="X25" i="33" s="1"/>
  <c r="W10" i="33"/>
  <c r="L27" i="57"/>
  <c r="L29" i="57" s="1"/>
  <c r="L26" i="57"/>
  <c r="S3" i="33"/>
  <c r="J10" i="58"/>
  <c r="O3" i="33"/>
  <c r="H10" i="58"/>
  <c r="W11" i="33" l="1"/>
  <c r="W6" i="33" s="1"/>
  <c r="W13" i="33" s="1"/>
  <c r="S49" i="33"/>
  <c r="O49" i="33"/>
  <c r="S37" i="33"/>
  <c r="O37" i="33"/>
  <c r="S25" i="33"/>
  <c r="O25" i="33"/>
  <c r="K3" i="33"/>
  <c r="K25" i="33"/>
  <c r="K37" i="33"/>
  <c r="K49" i="33"/>
  <c r="G49" i="33"/>
  <c r="G37" i="33"/>
  <c r="G25" i="33"/>
  <c r="M20" i="58"/>
  <c r="K20" i="58"/>
  <c r="I20" i="58"/>
  <c r="G20" i="58"/>
  <c r="E20" i="58"/>
  <c r="F10" i="58"/>
  <c r="G3" i="33"/>
  <c r="S11" i="33" l="1"/>
  <c r="S10" i="33" l="1"/>
  <c r="S6" i="33" s="1"/>
  <c r="P49" i="33"/>
  <c r="O11" i="33"/>
  <c r="L49" i="33"/>
  <c r="K11" i="33"/>
  <c r="G11" i="33"/>
  <c r="T49" i="33"/>
  <c r="G10" i="33" l="1"/>
  <c r="G6" i="33" s="1"/>
  <c r="O10" i="33"/>
  <c r="P25" i="33"/>
  <c r="K10" i="33"/>
  <c r="K6" i="33" s="1"/>
  <c r="F14" i="57" s="1"/>
  <c r="H49" i="33"/>
  <c r="T37" i="33"/>
  <c r="T25" i="33"/>
  <c r="J26" i="57" l="1"/>
  <c r="H26" i="57"/>
  <c r="B43" i="57"/>
  <c r="F26" i="57" l="1"/>
  <c r="S13" i="33"/>
  <c r="J14" i="57"/>
  <c r="I14" i="57" s="1"/>
  <c r="I13" i="57" s="1"/>
  <c r="D26" i="57" l="1"/>
  <c r="B37" i="57" s="1"/>
  <c r="B35" i="57" l="1"/>
  <c r="M26" i="57"/>
  <c r="B39" i="57"/>
  <c r="B40" i="57" s="1"/>
  <c r="B36" i="57" l="1"/>
  <c r="F27" i="57" s="1"/>
  <c r="H27" i="57"/>
  <c r="H29" i="57" s="1"/>
  <c r="F29" i="57" l="1"/>
  <c r="J27" i="57"/>
  <c r="J29" i="57" s="1"/>
  <c r="D27" i="57"/>
  <c r="D29" i="57" s="1"/>
  <c r="D10" i="33"/>
  <c r="O6" i="33" l="1"/>
  <c r="H14" i="57" l="1"/>
  <c r="G14" i="57" s="1"/>
  <c r="G13" i="57" s="1"/>
  <c r="P37" i="33"/>
  <c r="O13" i="33" l="1"/>
  <c r="L28" i="32" l="1"/>
  <c r="I26" i="32"/>
  <c r="D14" i="57" l="1"/>
  <c r="E14" i="57"/>
  <c r="E13" i="57" s="1"/>
  <c r="H37" i="33"/>
  <c r="L25" i="33"/>
  <c r="H25" i="33"/>
  <c r="L37" i="33"/>
  <c r="C14" i="57" l="1"/>
  <c r="C13" i="57" s="1"/>
  <c r="K13" i="33"/>
  <c r="G13" i="33"/>
</calcChain>
</file>

<file path=xl/sharedStrings.xml><?xml version="1.0" encoding="utf-8"?>
<sst xmlns="http://schemas.openxmlformats.org/spreadsheetml/2006/main" count="644" uniqueCount="269">
  <si>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</si>
  <si>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</si>
  <si>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</si>
  <si>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</si>
  <si>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</si>
  <si>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</si>
  <si>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</si>
  <si>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</si>
  <si>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</si>
  <si>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</si>
  <si>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</si>
  <si>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</si>
  <si>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</si>
  <si>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</si>
  <si>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</si>
  <si>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</si>
  <si>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</si>
  <si>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</si>
  <si>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</si>
  <si>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</si>
  <si>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</si>
  <si>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</si>
  <si>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</si>
  <si>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</si>
  <si>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</si>
  <si>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</si>
  <si>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</si>
  <si>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</si>
  <si>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</si>
  <si>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</si>
  <si>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</si>
  <si>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</si>
  <si>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</si>
  <si>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</si>
  <si>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</si>
  <si>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</si>
  <si>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</si>
  <si>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</si>
  <si>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</si>
  <si>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</si>
  <si>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</si>
  <si>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</si>
  <si>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</si>
  <si>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</si>
  <si>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</si>
  <si>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</si>
  <si>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</si>
  <si>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</si>
  <si>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</si>
  <si>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</si>
  <si>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</si>
  <si>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</si>
  <si>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</si>
  <si>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</si>
  <si>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</si>
  <si>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</si>
  <si>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</si>
  <si>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</si>
  <si>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</si>
  <si>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</si>
  <si>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</si>
  <si>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</si>
  <si>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</si>
  <si>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</si>
  <si>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</si>
  <si>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</si>
  <si>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</si>
  <si>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</si>
  <si>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</si>
  <si>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</si>
  <si>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</si>
  <si>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</si>
  <si>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</si>
  <si>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</si>
  <si>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</si>
  <si>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</si>
  <si>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</si>
  <si>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</si>
  <si>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</si>
  <si>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</si>
  <si>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</si>
  <si>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</si>
  <si>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</si>
  <si>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</si>
  <si>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</si>
  <si>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</si>
  <si>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</si>
  <si>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</si>
  <si>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</si>
  <si>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</si>
  <si>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</si>
  <si>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</si>
  <si>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</si>
  <si>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</si>
  <si>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</si>
  <si>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</si>
  <si>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</si>
  <si>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</si>
  <si>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</si>
  <si>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</si>
  <si>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</si>
  <si>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</si>
  <si>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</si>
  <si>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</si>
  <si>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</si>
  <si>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</si>
  <si>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</si>
  <si>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</si>
  <si>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</si>
  <si>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</si>
  <si>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</si>
  <si>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</si>
  <si>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</si>
  <si>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</si>
  <si>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</si>
  <si>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</si>
  <si>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</si>
  <si>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</si>
  <si>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Profesional Especializado</t>
  </si>
  <si>
    <t>40% VTE</t>
  </si>
  <si>
    <t>VERIFICACIÓN REQUISITOS TECNICOS HABILITANTES</t>
  </si>
  <si>
    <t>% PARTICIPACION (40%)</t>
  </si>
  <si>
    <t>2.3.</t>
  </si>
  <si>
    <t>2.3.1.</t>
  </si>
  <si>
    <t>UNIVERSIDAD DEL CAUCA - VICERRECTORIA ADMINISTRATIVA</t>
  </si>
  <si>
    <t>HABIL</t>
  </si>
  <si>
    <t>VTE2</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</si>
  <si>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</si>
  <si>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</si>
  <si>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</si>
  <si>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</si>
  <si>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</si>
  <si>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</si>
  <si>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</si>
  <si>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</si>
  <si>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</si>
  <si>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</si>
  <si>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</si>
  <si>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</si>
  <si>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</si>
  <si>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</si>
  <si>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</si>
  <si>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</si>
  <si>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</si>
  <si>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</si>
  <si>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</si>
  <si>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</si>
  <si>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</si>
  <si>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CONTRATO 3</t>
  </si>
  <si>
    <t>Contratista - Profesional Especializado</t>
  </si>
  <si>
    <t>PUNTAJE PERSONAL ADICIONAL</t>
  </si>
  <si>
    <t>PENDIENTE SORTEAR FORMULA</t>
  </si>
  <si>
    <t>VALOR TOTAL EJECUTADO 
PO = $115.999.996,oo</t>
  </si>
  <si>
    <t xml:space="preserve">Máximo DOS (2) contratos de interventoría de obras de construcción y/o adecuación y/o ampliación y/o remodelación y/o mantenimiento y/o rehabilitación y/o mejoramiento de edificaciones públicos especializados.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territorial y en las que sea posible verificar las actividades objeto del presente proceso.
Los contratos que aporte el oferente para demostrar su experiencia específica, deberán haberse ejecutado y liquidado antes del cierre de la presente convocatoria y deberán contener como mínimo Nº del contrato, entidad contratante, objeto, fecha de inicio, fecha de finalización y valor total ejecutado. 
No se tendrán en cuenta para la evaluación aquellas certificaciones que no contengan la información que permita verificar el cumplimiento de los requisitos establecidos en este numeral o anexar actas de los contratos de obras a los cuales les hizo la interventoría. </t>
  </si>
  <si>
    <t>En ofertas presentadas por consorcios o uniones temporales, todos los integrantes deben acreditar como mínimo el 30% de la experiencia especifica en relación con el con el criterio de VALOR TOTAL EJECUTADO (VTE), en máximo dos (2) contratos que cumpla con los mismos requerimientos habilitantes de experiencia (incluyendo la que se aporta para la experiencia específica del proponente plural).</t>
  </si>
  <si>
    <t xml:space="preserve">• Inspector de interventoría. Dos (02) Inspectores de Interventoría (Topógrafo o Tecnólogo/Técnico en Obras Civiles o Construcción), con al menos cinco (5) años de experiencia general, contados a partir de la expedición de la matricula profesional o expedición del certificado de aptitud ocupacional como técnico en obras civiles o en construcción. Adicionalmente deberá presentar certificado de entrenamiento o reentrenamiento de trabajo seguro en alturas nivel avanzado vigente, es decir con fecha de expedición que no supere un (1) año a la fecha de cierre de la presente convocatoria. </t>
  </si>
  <si>
    <t>• Residente de  interventoría. Un (1) ingeniero civil o arquitecto con al menos tres (3) años de experiencia general, contados a partir de la expedición de la matricula profesional, y experiencia específica certificada como residente de interventoría o director de interventoría, de obras de construcción y/o adecuación y/o ampliación y/o remodelación y/o mantenimiento y/o rehabilitación y/o mejoramiento de edificaciones publicas especializadas expedida por entidad pública o entidad privada contratante (exceptuando de estas últimas, las personas naturales, consorcios y uniones temporales), o contratista de al menos un (01) contrato de interventoría de obras de construcción y/o adecuación y/o ampliación y/o remodelación y/o mantenimiento y/o rehabilitación y/o mejoramiento de edificaciones publicas especializadas celebrados con entidades públicas o entidad privada contratante (exceptuando de estas últimas, las personas naturales, consorcios y uniones temporales). Adicionalmente deberá presentar certificado de entrenamiento o reentrenamiento de trabajo seguro en alturas nivel avanzado vigente, es decir con fecha de expedición que no supere un (1) año a la fecha de cierre de la presente convocatoria.</t>
  </si>
  <si>
    <t>• Director de  interventoría: Un (1) ingeniero civil o arquitecto con al menos cinco (5) años de experiencia general, contados a partir de la expedición de la matricula profesional, y experiencia específica certificada como residente de interventoría o director de interventoría, de obras de construcción y/o adecuación y/o ampliación y/o remodelación y/o mantenimiento y/o rehabilitación y/o mejoramiento de edificaciones publicas especializadas expedida por entidad pública o entidad privada contratante (exceptuando de estas últimas, las personas naturales, consorcios y uniones temporales), o contratista de al menos dos (02) contratos de interventoría de obras de construcción y/o adecuación y/o ampliación y/o remodelación y/o mantenimiento y/o rehabilitación y/o mejoramiento de edificaciones publicas especializadas celebrados con entidades públicas o entidad privada contratante (exceptuando de estas últimas, las personas naturales, consorcios y uniones temporales). Adicionalmente deberá presentar certificado de entrenamiento o reentrenamiento de trabajo seguro en alturas nivel avanzado vigente, es decir con fecha de expedición que no supere un (1) año a la fecha de cierre de la presente convocatoria.</t>
  </si>
  <si>
    <t>2.3.2.</t>
  </si>
  <si>
    <t>LICITACIÓN PÚBLICA N° 018-2018</t>
  </si>
  <si>
    <t>OBJETO: INTERVENTORIA INTEGRAL TECNICA, ADMINISTRATIVA, JURIDICA Y FINANCIERA PARA EL CONTRATO DE MANTENIMIENTO INTEGRAL DE BIENES MUEBLES E INMUEBLES DE LA UNIVERSIDAD DEL CAUCA PARA EL AÑO 2018</t>
  </si>
  <si>
    <t>LICITACION No. 018-2018</t>
  </si>
  <si>
    <t>MARIA EUGENIA TRUJILLO SOLARTE</t>
  </si>
  <si>
    <t>UNSPSC
811015</t>
  </si>
  <si>
    <t>EXPERIENCIA GENERAL</t>
  </si>
  <si>
    <t>3.2</t>
  </si>
  <si>
    <t>EXPERIENCIA ADICIONAL DEL PERSONAL REQUERIDO</t>
  </si>
  <si>
    <t>UNA (1) CERTIFICACION</t>
  </si>
  <si>
    <t>DIRECTOR DE INTERVENTORIA</t>
  </si>
  <si>
    <t>5 AÑOS &lt; EXPERIENCIA GNRAL &lt;= 8 AÑOS</t>
  </si>
  <si>
    <t>EXPERIENCIA GNRAL &gt; 8 AÑOS</t>
  </si>
  <si>
    <t>DOS (2) CERTIFICACIONES</t>
  </si>
  <si>
    <t>EXPERIENCIA ADICIONAL</t>
  </si>
  <si>
    <t>RESIDENTE DE INTERVENTORIA</t>
  </si>
  <si>
    <t>INSPECTORES DE INTERVENTORIA</t>
  </si>
  <si>
    <t>3 AÑOS &lt; EXPERIENCIA GNRAL &lt;= 5 AÑOS</t>
  </si>
  <si>
    <t>EXPERIENCIA GNRAL &gt; 5 AÑOS</t>
  </si>
  <si>
    <t>5 AÑOS &lt; EXPERIENCIA GNRAL &lt;= 10 AÑOS</t>
  </si>
  <si>
    <t>EXPERIENCIA GNRAL &gt; 10 AÑOS</t>
  </si>
  <si>
    <t>MAESTRO
FECHA EXP. M.P. 2010
APORTA CARTA DE COMPROMISO
DISPONIBILIDAD 100%
APORTA CURSO NIVEL AVANZADO TRABAJO SEGURO EN ALTURAS
MAESTRO
FECHA EXP. M.P. 2008
APORTA CARTA DE COMPROMISO
DISPONIBILIDAD 100%
APORTA CURSO NIVEL AVANZADO TRABAJO SEGURO EN ALTURAS</t>
  </si>
  <si>
    <t>MAESTRO
FECHA EXP. M.P. 2010
MAESTRO
FECHA EXP. M.P. 2008</t>
  </si>
  <si>
    <t>CONSORCIO UNIVERSITARIO</t>
  </si>
  <si>
    <r>
      <t xml:space="preserve">CONTRATO No.1
APORTA CERTIFICACION Y ACTA DE LIQUIDACION
</t>
    </r>
    <r>
      <rPr>
        <b/>
        <sz val="11"/>
        <color rgb="FFFF0000"/>
        <rFont val="Arial Narrow"/>
        <family val="2"/>
      </rPr>
      <t/>
    </r>
  </si>
  <si>
    <r>
      <t xml:space="preserve">CONTRATO No.1
APORTA ACTA DE LIQUIDACION
CONTRATO No. 2
APORTA CERTIFICACION
</t>
    </r>
    <r>
      <rPr>
        <b/>
        <sz val="11"/>
        <color rgb="FFFF0000"/>
        <rFont val="Arial Narrow"/>
        <family val="2"/>
      </rPr>
      <t/>
    </r>
  </si>
  <si>
    <t>MAESTRO
FECHA EXP. M.P. 2010
APORTA CARTA DE COMPROMISO
DISPONIBILIDAD 100%
APORTA CURSO NIVEL AVANZADO TRABAJO SEGURO EN ALTURAS
TOPOGRAFO
FECHA EXP. M.P. 2012
APORTA CARTA DE COMPROMISO
DISPONIBILIDAD 100%
APORTA CURSO NIVEL AVANZADO TRABAJO SEGURO EN ALTURAS</t>
  </si>
  <si>
    <t>CONSORCIO INTERVMANT</t>
  </si>
  <si>
    <r>
      <t xml:space="preserve">CONTRATO No.1
APORTA ACTA DE LIQUIDACION
CONTRATO No. 2
APORTA ACTA DE RECIBO FINAL
</t>
    </r>
    <r>
      <rPr>
        <b/>
        <sz val="11"/>
        <color rgb="FFFF0000"/>
        <rFont val="Arial Narrow"/>
        <family val="2"/>
      </rPr>
      <t/>
    </r>
  </si>
  <si>
    <t>ING. CIVIL
FECHA EXP. M.P. 2010
APORTA 1 CERTIFICACION ADICIONAL COMO RESIDENTE DE INTERVENTORIA</t>
  </si>
  <si>
    <t>ING. CIVIL
FECHA EXP. M.P. 1991
APORTA CARTA DE COMPROMISO
DEDICACION 100%
APORTA CURSO NIVEL AVANZADO TRABAJO SEGURO EN ALTURAS
APORTA 1 CERTIFICACION VALIDA COMO CONTRATISTA DE INTERVENTORIA PARA CERTIFICAR EXPERIENCIA ESPECIFICA HABILITANTE</t>
  </si>
  <si>
    <t>ING. CIVIL
FECHA EXP. M.P. 2010
APORTA CARTA DE COMPROMISO
DEDICACION 100%
APORTA CURSO NIVEL AVANZADO TRABAJO SEGURO EN ALTURAS
APORTA 1 CERTIFICACION VALIDA COMO RESIDENTE DE INTERVENTORIA PARA CERTIFICAR EXPERIENCIA ESPECIFICA HABILITANTE</t>
  </si>
  <si>
    <t>ING. CIVIL
FECHA EXP. M.P. 1979
APORTA 5 CERTIFICACIONES ADICIONALES COMO CONTRATISTA DE INTERVENTORIA</t>
  </si>
  <si>
    <t>GUSTAVO ACOSTA</t>
  </si>
  <si>
    <r>
      <t xml:space="preserve">CONTRATO No.1
APORTA CERTIFICACION
CONTRATO No. 2
APORTA ACTA DE LIQUIDACION
</t>
    </r>
    <r>
      <rPr>
        <b/>
        <sz val="11"/>
        <color rgb="FFFF0000"/>
        <rFont val="Arial Narrow"/>
        <family val="2"/>
      </rPr>
      <t/>
    </r>
  </si>
  <si>
    <t>ING. CIVIL
FECHA EXP. M.P. 1979
APORTA CARTA DE COMPROMISO
DEDICACION 100%
APORTA CURSO NIVEL AVANZADO TRABAJO SEGURO EN ALTURAS
APORTA 1 CERTIFICACION VALIDA COMO CONTRATISTA DE INTERVENTORIA PARA CERTIFICAR EXPERIENCIA ESPECIFICA HABILITANTE</t>
  </si>
  <si>
    <t>ING. CIVIL
FECHA EXP. M.P. 2001
APORTA CARTA DE COMPROMISO
DEDICACION 50%
APORTA CURSO NIVEL AVANZADO TRABAJO SEGURO EN ALTURAS
APORTA 1 CERTIFICACION VALIDA COMO DIRECTOR DE INTERVENTORIA PARA CERTIFICAR EXPERIENCIA ESPECIFICA HABILITANTE</t>
  </si>
  <si>
    <t>ARQUITECTA
FECHA EXP. M.P. 2000
APORTA CARTA DE COMPROMISO
DEDICACION 100%
APORTA CURSO NIVEL AVANZADO TRABAJO SEGURO EN ALTURAS
APORTA 1 CERTIFICACION VALIDA COMO RESIDENTE DE INTERVENTORIA PARA CERTIFICAR EXPERIENCIA ESPECIFICA HABILITANTE</t>
  </si>
  <si>
    <t>ARQUITECTA
FECHA EXP. M.P. 2000
APORTA 2 CERTIFICACIONES ADICIONALES COMO RESIDENTE DE INTERVENTORIA</t>
  </si>
  <si>
    <t>MAESTRO
FECHA EXP. M.P. 2000
APORTA CARTA DE COMPROMISO
DISPONIBILIDAD 100%
APORTA CURSO NIVEL AVANZADO TRABAJO SEGURO EN ALTURAS
MAESTRO
FECHA EXP. M.P. 2004
APORTA CARTA DE COMPROMISO
DISPONIBILIDAD 100%
APORTA CURSO NIVEL AVANZADO TRABAJO SEGURO EN ALTURAS</t>
  </si>
  <si>
    <t>MAESTRO
FECHA EXP. M.P. 2000
MAESTRO
FECHA EXP. M.P. 2004</t>
  </si>
  <si>
    <t>ING. CIVIL
FECHA EXP. M.P. 2000
APORTA CARTA DE COMPROMISO
DEDICACION 50%
APORTA CURSO NIVEL AVANZADO TRABAJO SEGURO EN ALTURAS
APORTA 1 CERTIFICACION VALIDA COMO RESIDENTE DE INTERVENTORIA PARA CERTIFICAR EXPERIENCIA ESPECIFICA HABILITANTE</t>
  </si>
  <si>
    <t>MAESTRO
FECHA EXP. M.P. 2006
APORTA CARTA DE COMPROMISO
DISPONIBILIDAD 100%
APORTA CURSO NIVEL AVANZADO TRABAJO SEGURO EN ALTURAS
MAESTRO
FECHA EXP. M.P. 2007
APORTA CARTA DE COMPROMISO
DISPONIBILIDAD 100%
APORTA CURSO NIVEL AVANZADO TRABAJO SEGURO EN ALTURAS</t>
  </si>
  <si>
    <t>MAESTRO
FECHA EXP. M.P. 2006
MAESTRO
FECHA EXP. M.P. 2007</t>
  </si>
  <si>
    <t>CONSORCIO PROYECTAR</t>
  </si>
  <si>
    <t>NO OK</t>
  </si>
  <si>
    <t>NO CUMPLE CON EL CODIGO UNSPSC EXIGIDO</t>
  </si>
  <si>
    <r>
      <t xml:space="preserve">CONTRATO No.1
APORTA CERTIFICACION
</t>
    </r>
    <r>
      <rPr>
        <b/>
        <sz val="11"/>
        <color rgb="FFFF0000"/>
        <rFont val="Arial Narrow"/>
        <family val="2"/>
      </rPr>
      <t>NO CUMPLE CON EL CODIGO UNSPSC EXIGIDO</t>
    </r>
    <r>
      <rPr>
        <b/>
        <sz val="11"/>
        <rFont val="Arial Narrow"/>
        <family val="2"/>
      </rPr>
      <t xml:space="preserve">
CONTRATO No. 2
APORTA ACTA DE LIQUIDACION Y RECIBO FINAL
</t>
    </r>
    <r>
      <rPr>
        <b/>
        <sz val="11"/>
        <color rgb="FFFF0000"/>
        <rFont val="Arial Narrow"/>
        <family val="2"/>
      </rPr>
      <t/>
    </r>
  </si>
  <si>
    <t>NO</t>
  </si>
  <si>
    <t>ING. CIVIL
FECHA EXP. M.P. 1992
APORTA CARTA DE COMPROMISO
DEDICACION 50%
APORTA CURSO NIVEL AVANZADO TRABAJO SEGURO EN ALTURAS
APORTA 1 CERTIFICACION VALIDA COMO CONTRATISTA DE INTERVENTORIA PARA CERTIFICAR EXPERIENCIA ESPECIFICA HABILITANTE</t>
  </si>
  <si>
    <t>ING. CIVIL
FECHA EXP. M.P. 1992
APORTA 1 CERTIFICACION ADICIONAL COMO CONTRATISTA DE INTERVENTORIA</t>
  </si>
  <si>
    <t>ING. CIVIL
FECHA EXP. M.P. 2010
APORTA CARTA DE COMPROMISO
DEDICACION 100%
APORTA CURSO NIVEL AVANZADO TRABAJO SEGURO EN ALTURAS
APORTA 1 CERTIFICACION VALIDA COMO CONTRATISTA DE INTERVENTORIA PARA CERTIFICAR EXPERIENCIA ESPECIFICA HABILITANTE</t>
  </si>
  <si>
    <r>
      <t xml:space="preserve">ING. CIVIL
FECHA EXP. M.P. 2010
</t>
    </r>
    <r>
      <rPr>
        <b/>
        <sz val="10"/>
        <color rgb="FFFF0000"/>
        <rFont val="Arial Narrow"/>
        <family val="2"/>
      </rPr>
      <t>NO APORTA EXPERIENCIA ESPECIFICA ADICIONAL</t>
    </r>
  </si>
  <si>
    <t>MAESTRO
FECHA EXP. M.P. 2002
APORTA CARTA DE COMPROMISO
DISPONIBILIDAD 100%
APORTA CURSO NIVEL AVANZADO TRABAJO SEGURO EN ALTURAS
MAESTRO
FECHA EXP. M.P. 2006
APORTA CARTA DE COMPROMISO
DISPONIBILIDAD 100%
APORTA CURSO NIVEL AVANZADO TRABAJO SEGURO EN ALTURAS</t>
  </si>
  <si>
    <t>MAESTRO
FECHA EXP. M.P. 2002
MAESTRO
FECHA EXP. M.P. 2006</t>
  </si>
  <si>
    <t>ARQUITECTO
FECHA EXP. M.P. 2011
APORTA CARTA DE COMPROMISO
DEDICACION 50%
APORTA CURSO NIVEL AVANZADO TRABAJO SEGURO EN ALTURAS
APORTA 1 CERTIFICACION VALIDA COMO RESIDENTE DE INTERVENTORIA PARA CERTIFICAR EXPERIENCIA ESPECIFICA HABILITANTE</t>
  </si>
  <si>
    <t>ING. CIVIL
FECHA EXP. M.P. 1987
APORTA CARTA DE COMPROMISO
DEDICACION 50%
APORTA CURSO NIVEL AVANZADO TRABAJO SEGURO EN ALTURAS
APORTA 1 CERTIFICACION VALIDA COMO DIRECTOR DE INTERVENTORIA PARA CERTIFICAR EXPERIENCIA ESPECIFICA HABILITANTE</t>
  </si>
  <si>
    <t>NO HABIL</t>
  </si>
  <si>
    <t xml:space="preserve">COMITÉ FINANCIERO ASESOR </t>
  </si>
  <si>
    <t xml:space="preserve">VERIFICACIÓN REQUISITOS FINANCIEROS - PROPONENTES </t>
  </si>
  <si>
    <t>GUSTAVO ADOLFO ACOSTA ORTEGA</t>
  </si>
  <si>
    <t>2.2.</t>
  </si>
  <si>
    <t>REQUISITOS DE CAPACIDAD FINANCIERA</t>
  </si>
  <si>
    <t>CAPITAL DE TRABAJO &gt;= 100%PO
PO =  $116,000.000</t>
  </si>
  <si>
    <t>NINGUNA</t>
  </si>
  <si>
    <t>ÍNDICE DE LIQUIDEZ &gt;= 1,2</t>
  </si>
  <si>
    <t>NIVEL DE ENDEUDAMIENTO &lt;= 60%</t>
  </si>
  <si>
    <t>RAZÓN DE COBERTURA DE INTERESES &gt;= 1 ó INDEFINIDO</t>
  </si>
  <si>
    <t>RENTABILIDAD SOBRE PATRIMONIO &gt; 0.03</t>
  </si>
  <si>
    <t>RENTABILIDAD SOBRE ACTIVOS &gt; 0.01</t>
  </si>
  <si>
    <t>JOSE REYMIR OJEDA OJEDA</t>
  </si>
  <si>
    <t>Profesional Universitario</t>
  </si>
  <si>
    <t xml:space="preserve">INFORME DE EVALUACIÓN DE OFERTAS </t>
  </si>
  <si>
    <t xml:space="preserve">VERIFICACIÓN REQUISITOS JURIDICOS HABILITANTES - PROPONENTES </t>
  </si>
  <si>
    <t>OBJETO:INTERVENTORIA INTEGRAL TECNICA, ADMINISTRATIVA, JURIDICA Y FINANCIERA PARA EL CONTRATO DE MANTENIMIENTO INTEGRAL DE BIENES MUEBLES E INMUEBLES DE LA UNIVERSIDAD DEL CAUCA PARA EL AÑO 2018</t>
  </si>
  <si>
    <t>MARIA EUGENIA TRUJILLO</t>
  </si>
  <si>
    <t>GUSTAVO ADOLFO ACOSTA</t>
  </si>
  <si>
    <t>OBSERVACION</t>
  </si>
  <si>
    <t>REQUISITOS DE CAPACIDAD JURIDICA</t>
  </si>
  <si>
    <t>CARTA DE PRESENTACIÓN</t>
  </si>
  <si>
    <t>MODIFICA TODA LA CARTA DE PRESENTACIÓN</t>
  </si>
  <si>
    <t>GARANTÍA DE SERIEDAD DE LA PROPUESTA</t>
  </si>
  <si>
    <t xml:space="preserve">EXISTENCIA Y CAPACIDAD LEGAL </t>
  </si>
  <si>
    <t>AUTORIZACIÓN PARA COMPROMETER A LA SOCIEDAD</t>
  </si>
  <si>
    <t xml:space="preserve">DOCUMENTO DE CONFORMACIÓN DE CONSORCIO O UNION TEMPORAL </t>
  </si>
  <si>
    <t xml:space="preserve">REGISTRO UNICO DE PROPONENTES </t>
  </si>
  <si>
    <t xml:space="preserve">RUT
</t>
  </si>
  <si>
    <t>PAGO DE APORTES A SEGURIDAD SOCIAL Y PARAFISCALES</t>
  </si>
  <si>
    <t xml:space="preserve">COMPROMISO DE TRANSPARENCIA: </t>
  </si>
  <si>
    <t>PAZ Y SALVO FINANCIERO</t>
  </si>
  <si>
    <t>NO APORTA EL PAZ Y SALVO DE LA PERSONA JURIDICA QUE CONFORMA EL CONSORCIO</t>
  </si>
  <si>
    <t xml:space="preserve">CERTIFICADO DE ANTECEDENTES FISCALES </t>
  </si>
  <si>
    <t>CERTIFICADO DE ANTECEDENTES DISCIPLINARIOS</t>
  </si>
  <si>
    <t xml:space="preserve">CERTIFICADO DE ANTECEDENTES JUDICIALES </t>
  </si>
  <si>
    <t>REGISTRO NACIONAL DE MEDIDAS CORRECTIVAS</t>
  </si>
  <si>
    <t>HÁBIL</t>
  </si>
  <si>
    <t>YONNE GALVIS AGREDO</t>
  </si>
  <si>
    <t xml:space="preserve">JEFE, OFICINA ASESORA JURIDICA </t>
  </si>
  <si>
    <t xml:space="preserve">UNIVERSIDAD DEL CAUCA </t>
  </si>
  <si>
    <r>
      <t xml:space="preserve">ARQUITECTO
FECHA EXP. M.P. 2011
</t>
    </r>
    <r>
      <rPr>
        <b/>
        <sz val="10"/>
        <color rgb="FFFF0000"/>
        <rFont val="Arial Narrow"/>
        <family val="2"/>
      </rPr>
      <t>APORTA 1 CERTIFICACION COMO RESIDENTE DE INTERVENTORIA QUE NO ES CONSISTENTE Y COHERENTE CON EL PLAZO DE EJECUCION DEL CONTRATO DE INTERVENTORIA
SUBSANA CERTIFICACION PERO NO ES ACEPTADA POR SER OBJETO DE CALIFICACION</t>
    </r>
  </si>
  <si>
    <r>
      <t xml:space="preserve">MAESTRO
FECHA EXP. M.P. 2010
TOPOGRAFO
FECHA EXP. M.P. </t>
    </r>
    <r>
      <rPr>
        <b/>
        <sz val="10"/>
        <color rgb="FFFF0000"/>
        <rFont val="Arial Narrow"/>
        <family val="2"/>
      </rPr>
      <t>1993</t>
    </r>
    <r>
      <rPr>
        <b/>
        <sz val="10"/>
        <rFont val="Arial Narrow"/>
        <family val="2"/>
      </rPr>
      <t xml:space="preserve">
</t>
    </r>
    <r>
      <rPr>
        <b/>
        <sz val="10"/>
        <color rgb="FFFF0000"/>
        <rFont val="Arial Narrow"/>
        <family val="2"/>
      </rPr>
      <t>EL OFERENTE ACLARA LA EXPEDICION DE LA M.P. DEL TOPOGRAFO AÑO 1993</t>
    </r>
  </si>
  <si>
    <r>
      <t xml:space="preserve">ING. CIVIL
FECHA EXP. M.P. 2000
APORTA 1 CERTIFICACION ADICIONAL COMO RESIDENTE DE INTERVENTORIA
</t>
    </r>
    <r>
      <rPr>
        <b/>
        <sz val="10"/>
        <color rgb="FFFF0000"/>
        <rFont val="Arial Narrow"/>
        <family val="2"/>
      </rPr>
      <t xml:space="preserve">SE ACLARA AL OFERENTE QUE UNA CERTIFICACION ES HABILITANTE Y LA OTRA CERTIFICACION ES ADICIONAL DE LAS 2 CERTIFICACIONES APORTADAS </t>
    </r>
  </si>
  <si>
    <t>LA FECHA DEL DOCUMENTO SE ENCUENTRA ERRADA. SUBSANA</t>
  </si>
  <si>
    <t>EL NUMERO DE CEDULA DEL REPRESENTANTE LEGAL SE ENCUENTRA ERRADA EN EL NUMERAL CUARTO. SUBSANA</t>
  </si>
  <si>
    <t>LA FECHA DEL DOCUMENTO SE ENCUENTRA ERRADA PARA AMBOS CONSORCIADOS. SUBSANA</t>
  </si>
  <si>
    <t>NO ADJUNTA EL PAZ Y SALVO FINANCIERO PARA AMBOS CONSORCIADOS. SUBSANA</t>
  </si>
  <si>
    <t>NO ADJUNTA EL PAZ Y SALVO FINANCIERO. SUBSANA</t>
  </si>
  <si>
    <t>NO HÁBIL</t>
  </si>
  <si>
    <r>
      <t xml:space="preserve">ING. CIVIL
FECHA EXP. M.P. 1987
APORTA 1 CERTIFICACION ADICIONAL COMO CONTRATISTA DE INTERVENTORIA
</t>
    </r>
    <r>
      <rPr>
        <b/>
        <sz val="10"/>
        <color rgb="FFFF0000"/>
        <rFont val="Arial Narrow"/>
        <family val="2"/>
      </rPr>
      <t xml:space="preserve">
EL OFERENTE APORTA 2 CERTIFICACIONES ADICIONALES QUE NO SON ACEPTADAS POR SER OBJETO DE CALIFICACION</t>
    </r>
  </si>
  <si>
    <r>
      <t xml:space="preserve">ING. CIVIL
FECHA EXP. M.P. 1991
APORTA 1 CERTIFICACION ADICIONAL COMO CONTRATISTA DE INTERVENTORIA
</t>
    </r>
    <r>
      <rPr>
        <b/>
        <sz val="10"/>
        <color rgb="FFFF0000"/>
        <rFont val="Arial Narrow"/>
        <family val="2"/>
      </rPr>
      <t>EL OFERENTE ACLARA QUE UNA DE LAS CERTIFICACIONES APORTADAS PARA EL DIRECTOR ES VALIDA TAMBIEN PARA EL RESIDENTE Y ESTA CONTENIDA EN LA OFERTA INICIAL A FOLIO 123
EL OFERENTE APORTA 2 CERTIFICACIONES ADICIONALES QUE NO SON ACEPTADAS POR SER OBJETO DE CALIFICACION</t>
    </r>
  </si>
  <si>
    <r>
      <t xml:space="preserve">ING. CIVIL
FECHA EXP. M.P. 2001
APORTA 1 CERTIFICACION ADICIONAL COMO RESIDENTE DE INTERVENTORIA
</t>
    </r>
    <r>
      <rPr>
        <b/>
        <sz val="10"/>
        <color rgb="FFFF0000"/>
        <rFont val="Arial Narrow"/>
        <family val="2"/>
      </rPr>
      <t>EL OFERENTE ACLARA QUE ALLEGO EN SU PROPUESTA 2 CERTICIACIONES ADICONALES COMO RESIDENTE DE INTERVENTORIA A FOLIOS 064 - 065 - 066 - 067 - 068 - 069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</si>
</sst>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0.000"/>
    <numFmt numFmtId="175" formatCode="0.0"/>
  </numFmts>
  <fonts count="4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b/>
      <sz val="14"/>
      <color rgb="FF0070C0"/>
      <name val="Arial Narrow"/>
      <family val="2"/>
    </font>
    <font>
      <b/>
      <sz val="12"/>
      <color rgb="FF002060"/>
      <name val="Arial Narrow"/>
      <family val="2"/>
    </font>
    <font>
      <sz val="10"/>
      <color rgb="FFFF0000"/>
      <name val="Arial Narrow"/>
      <family val="2"/>
    </font>
    <font>
      <b/>
      <sz val="11"/>
      <name val="Arial"/>
      <family val="2"/>
    </font>
    <font>
      <b/>
      <sz val="11"/>
      <color rgb="FF002060"/>
      <name val="Arial Narrow"/>
      <family val="2"/>
    </font>
    <font>
      <sz val="11"/>
      <name val="Arial Narrow"/>
      <family val="2"/>
    </font>
    <font>
      <b/>
      <sz val="11"/>
      <name val="Calibri"/>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s>
  <cellStyleXfs count="119">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cellStyleXfs>
  <cellXfs count="27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0"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20" fillId="0" borderId="21" xfId="112" applyFont="1" applyFill="1" applyBorder="1" applyAlignment="1">
      <alignment horizontal="center" vertical="center" wrapText="1"/>
    </xf>
    <xf numFmtId="0" fontId="16" fillId="6" borderId="21" xfId="112" applyFont="1" applyFill="1" applyBorder="1" applyAlignment="1">
      <alignment horizontal="left" vertical="center" wrapText="1"/>
    </xf>
    <xf numFmtId="167" fontId="18" fillId="0" borderId="21" xfId="113" applyNumberFormat="1" applyFont="1" applyFill="1" applyBorder="1" applyAlignment="1">
      <alignment horizontal="center" vertical="center" wrapText="1"/>
    </xf>
    <xf numFmtId="167" fontId="18" fillId="0" borderId="21" xfId="113" applyNumberFormat="1" applyFont="1" applyFill="1" applyBorder="1" applyAlignment="1">
      <alignment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4" fillId="5" borderId="21" xfId="112" applyFont="1" applyFill="1" applyBorder="1" applyAlignment="1">
      <alignment horizontal="center" vertical="justify"/>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4" fontId="16" fillId="0" borderId="0" xfId="112" applyNumberFormat="1" applyFont="1" applyFill="1" applyAlignment="1">
      <alignment horizontal="center" vertical="center"/>
    </xf>
    <xf numFmtId="174" fontId="18" fillId="0" borderId="0" xfId="112" applyNumberFormat="1" applyFont="1" applyFill="1" applyAlignment="1">
      <alignment horizontal="center" vertical="center"/>
    </xf>
    <xf numFmtId="0" fontId="26" fillId="0" borderId="0" xfId="112" applyFont="1" applyFill="1" applyAlignment="1">
      <alignment horizontal="center" vertical="center"/>
    </xf>
    <xf numFmtId="1" fontId="26" fillId="0" borderId="0" xfId="112" applyNumberFormat="1" applyFont="1" applyFill="1" applyAlignment="1">
      <alignment horizontal="center" vertical="center"/>
    </xf>
    <xf numFmtId="174"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1" xfId="112" applyNumberFormat="1" applyFont="1" applyFill="1" applyBorder="1" applyAlignment="1">
      <alignment horizontal="center" vertical="justify"/>
    </xf>
    <xf numFmtId="0" fontId="26" fillId="0" borderId="21" xfId="112" applyFont="1" applyFill="1" applyBorder="1" applyAlignment="1">
      <alignment horizontal="center" vertical="center"/>
    </xf>
    <xf numFmtId="170" fontId="27"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7"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7" fillId="0" borderId="21" xfId="112" applyFont="1" applyFill="1" applyBorder="1" applyAlignment="1">
      <alignment horizontal="center" vertical="center"/>
    </xf>
    <xf numFmtId="0" fontId="16" fillId="0" borderId="0" xfId="112" applyFont="1" applyFill="1" applyAlignment="1">
      <alignment horizontal="left" vertical="center"/>
    </xf>
    <xf numFmtId="0" fontId="27" fillId="0" borderId="0" xfId="112" applyFont="1" applyFill="1" applyAlignment="1">
      <alignment horizontal="justify" vertical="justify"/>
    </xf>
    <xf numFmtId="2" fontId="28" fillId="0" borderId="21" xfId="112" applyNumberFormat="1" applyFont="1" applyFill="1" applyBorder="1" applyAlignment="1">
      <alignment horizontal="center" vertical="center"/>
    </xf>
    <xf numFmtId="2" fontId="26" fillId="0" borderId="21" xfId="112" applyNumberFormat="1" applyFont="1" applyFill="1" applyBorder="1" applyAlignment="1">
      <alignment horizontal="center" vertical="center"/>
    </xf>
    <xf numFmtId="0" fontId="26" fillId="2" borderId="21" xfId="112" applyFont="1" applyFill="1" applyBorder="1" applyAlignment="1">
      <alignment horizontal="center" vertical="center"/>
    </xf>
    <xf numFmtId="0" fontId="29" fillId="0" borderId="0" xfId="112" applyFont="1" applyFill="1" applyAlignment="1">
      <alignment vertical="center"/>
    </xf>
    <xf numFmtId="0" fontId="30" fillId="0" borderId="0" xfId="112" applyFont="1" applyFill="1" applyAlignment="1">
      <alignment vertical="justify"/>
    </xf>
    <xf numFmtId="0" fontId="2" fillId="0" borderId="0" xfId="112"/>
    <xf numFmtId="0" fontId="30"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1" fillId="0" borderId="0" xfId="112" applyFont="1" applyFill="1" applyAlignment="1">
      <alignment vertical="center"/>
    </xf>
    <xf numFmtId="0" fontId="31"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20" xfId="112" applyFont="1" applyFill="1" applyBorder="1" applyAlignment="1">
      <alignment horizontal="left" vertical="center" wrapText="1"/>
    </xf>
    <xf numFmtId="0" fontId="19" fillId="0" borderId="22" xfId="112" applyFont="1" applyFill="1" applyBorder="1" applyAlignment="1">
      <alignment horizontal="left" vertical="center"/>
    </xf>
    <xf numFmtId="170" fontId="33" fillId="0" borderId="21" xfId="112" applyNumberFormat="1" applyFont="1" applyFill="1" applyBorder="1" applyAlignment="1">
      <alignment horizontal="center" vertical="justify"/>
    </xf>
    <xf numFmtId="0" fontId="19" fillId="0" borderId="21" xfId="112" applyFont="1" applyFill="1" applyBorder="1" applyAlignment="1">
      <alignment horizontal="center" vertical="center"/>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18" xfId="112" applyFont="1" applyFill="1" applyBorder="1" applyAlignment="1">
      <alignment horizontal="center" vertical="center" wrapText="1"/>
    </xf>
    <xf numFmtId="0" fontId="19" fillId="0" borderId="20" xfId="112" applyFont="1" applyFill="1" applyBorder="1" applyAlignment="1">
      <alignment horizontal="left" vertical="center"/>
    </xf>
    <xf numFmtId="0" fontId="19" fillId="0" borderId="18"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8"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8" xfId="112" applyFont="1" applyFill="1" applyBorder="1" applyAlignment="1">
      <alignment vertical="center" wrapText="1"/>
    </xf>
    <xf numFmtId="0" fontId="19" fillId="3" borderId="21" xfId="112" applyFont="1" applyFill="1" applyBorder="1" applyAlignment="1">
      <alignment horizontal="center" vertical="center" wrapText="1"/>
    </xf>
    <xf numFmtId="0" fontId="12" fillId="0" borderId="0" xfId="112" applyFont="1" applyFill="1" applyAlignment="1">
      <alignment vertical="center"/>
    </xf>
    <xf numFmtId="0" fontId="0" fillId="0" borderId="0" xfId="0" applyAlignment="1">
      <alignment horizont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justify"/>
    </xf>
    <xf numFmtId="175" fontId="19" fillId="0" borderId="17" xfId="112" applyNumberFormat="1" applyFont="1" applyFill="1" applyBorder="1" applyAlignment="1">
      <alignment horizontal="center" vertical="center"/>
    </xf>
    <xf numFmtId="0" fontId="19" fillId="7" borderId="22" xfId="112" applyFont="1" applyFill="1" applyBorder="1" applyAlignment="1">
      <alignment vertical="justify"/>
    </xf>
    <xf numFmtId="0" fontId="24" fillId="7" borderId="25" xfId="112" applyFont="1" applyFill="1" applyBorder="1" applyAlignment="1">
      <alignment vertical="justify"/>
    </xf>
    <xf numFmtId="0" fontId="19" fillId="0" borderId="17" xfId="112" applyFont="1" applyFill="1" applyBorder="1" applyAlignment="1">
      <alignment vertical="center"/>
    </xf>
    <xf numFmtId="0" fontId="17" fillId="0" borderId="18" xfId="112" applyFont="1" applyFill="1" applyBorder="1" applyAlignment="1">
      <alignment horizontal="justify" vertical="center" wrapText="1"/>
    </xf>
    <xf numFmtId="167" fontId="19" fillId="0" borderId="18" xfId="113" applyNumberFormat="1" applyFont="1" applyFill="1" applyBorder="1" applyAlignment="1">
      <alignment horizontal="center" vertical="center" wrapText="1"/>
    </xf>
    <xf numFmtId="0" fontId="17" fillId="0" borderId="18" xfId="112" applyFont="1" applyFill="1" applyBorder="1" applyAlignment="1">
      <alignment horizontal="justify" vertical="center"/>
    </xf>
    <xf numFmtId="0" fontId="19" fillId="0" borderId="26" xfId="112" applyFont="1" applyFill="1" applyBorder="1" applyAlignment="1">
      <alignment horizontal="center" vertical="center"/>
    </xf>
    <xf numFmtId="0" fontId="17" fillId="0" borderId="27" xfId="112" applyFont="1" applyBorder="1" applyAlignment="1">
      <alignment horizontal="justify" vertical="justify"/>
    </xf>
    <xf numFmtId="0" fontId="17" fillId="0" borderId="0" xfId="112" applyFont="1" applyFill="1" applyAlignment="1">
      <alignment vertical="justify"/>
    </xf>
    <xf numFmtId="0" fontId="35" fillId="0" borderId="0" xfId="112" applyFont="1" applyFill="1" applyAlignment="1">
      <alignment horizontal="left" vertical="center"/>
    </xf>
    <xf numFmtId="0" fontId="36" fillId="0" borderId="0" xfId="112" applyFont="1" applyFill="1" applyAlignment="1">
      <alignment vertical="center"/>
    </xf>
    <xf numFmtId="0" fontId="36" fillId="0" borderId="0" xfId="112" applyFont="1" applyFill="1" applyBorder="1" applyAlignment="1">
      <alignment vertical="center"/>
    </xf>
    <xf numFmtId="0" fontId="20" fillId="0" borderId="24" xfId="112" applyFont="1" applyFill="1" applyBorder="1" applyAlignment="1">
      <alignment horizontal="center" vertical="center"/>
    </xf>
    <xf numFmtId="0" fontId="38" fillId="6" borderId="11" xfId="112" applyFont="1" applyFill="1" applyBorder="1" applyAlignment="1">
      <alignment horizontal="justify" vertical="center"/>
    </xf>
    <xf numFmtId="0" fontId="38" fillId="6" borderId="28" xfId="112" applyFont="1" applyFill="1" applyBorder="1" applyAlignment="1">
      <alignment horizontal="justify" vertical="center"/>
    </xf>
    <xf numFmtId="0" fontId="38" fillId="0" borderId="0" xfId="112" applyFont="1" applyFill="1" applyAlignment="1">
      <alignment horizontal="center" vertical="center"/>
    </xf>
    <xf numFmtId="0" fontId="38" fillId="0" borderId="0" xfId="112" applyFont="1" applyFill="1" applyAlignment="1">
      <alignment horizontal="justify" vertical="justify"/>
    </xf>
    <xf numFmtId="0" fontId="20" fillId="0" borderId="0" xfId="112" applyFont="1" applyFill="1" applyAlignment="1">
      <alignment horizontal="justify" vertical="justify"/>
    </xf>
    <xf numFmtId="0" fontId="20" fillId="0" borderId="0" xfId="112" applyFont="1" applyFill="1" applyBorder="1" applyAlignment="1">
      <alignment horizontal="left" vertical="top"/>
    </xf>
    <xf numFmtId="0" fontId="20" fillId="0" borderId="0" xfId="112" applyFont="1" applyFill="1"/>
    <xf numFmtId="0" fontId="38" fillId="0" borderId="0" xfId="112" applyFont="1" applyFill="1"/>
    <xf numFmtId="0" fontId="37" fillId="7" borderId="22" xfId="112" applyFont="1" applyFill="1" applyBorder="1" applyAlignment="1">
      <alignment horizontal="center" vertical="center" wrapText="1"/>
    </xf>
    <xf numFmtId="0" fontId="37" fillId="7" borderId="25" xfId="112" applyFont="1" applyFill="1" applyBorder="1" applyAlignment="1">
      <alignment horizontal="center" vertical="center" wrapText="1"/>
    </xf>
    <xf numFmtId="0" fontId="20" fillId="0" borderId="29" xfId="112" applyFont="1" applyFill="1" applyBorder="1" applyAlignment="1">
      <alignment horizontal="center" vertical="center"/>
    </xf>
    <xf numFmtId="0" fontId="20" fillId="0" borderId="6" xfId="112" applyFont="1" applyFill="1" applyBorder="1" applyAlignment="1">
      <alignment horizontal="center" vertical="center"/>
    </xf>
    <xf numFmtId="0" fontId="20" fillId="0" borderId="22" xfId="112" applyFont="1" applyFill="1" applyBorder="1" applyAlignment="1">
      <alignment horizontal="center" vertical="justify"/>
    </xf>
    <xf numFmtId="0" fontId="20" fillId="0" borderId="28" xfId="112" applyFont="1" applyFill="1" applyBorder="1" applyAlignment="1">
      <alignment horizontal="center" vertical="justify"/>
    </xf>
    <xf numFmtId="0" fontId="37" fillId="0" borderId="22" xfId="112" applyFont="1" applyFill="1" applyBorder="1" applyAlignment="1">
      <alignment horizontal="center" vertical="center" wrapText="1"/>
    </xf>
    <xf numFmtId="0" fontId="37" fillId="0" borderId="28" xfId="112" applyFont="1" applyFill="1" applyBorder="1" applyAlignment="1">
      <alignment horizontal="center" vertical="center" wrapText="1"/>
    </xf>
    <xf numFmtId="0" fontId="36" fillId="0" borderId="0" xfId="112" applyFont="1" applyFill="1" applyBorder="1" applyAlignment="1">
      <alignment horizontal="center" vertical="center"/>
    </xf>
    <xf numFmtId="0" fontId="36" fillId="0" borderId="10" xfId="112" applyFont="1" applyFill="1" applyBorder="1" applyAlignment="1">
      <alignment horizontal="center" vertical="center"/>
    </xf>
    <xf numFmtId="0" fontId="20" fillId="0" borderId="24"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34" fillId="0" borderId="18"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24"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23" xfId="112" applyFont="1" applyFill="1" applyBorder="1" applyAlignment="1">
      <alignment horizontal="center" vertical="center"/>
    </xf>
    <xf numFmtId="0" fontId="19" fillId="0" borderId="12" xfId="112" applyFont="1" applyFill="1" applyBorder="1" applyAlignment="1">
      <alignment horizontal="center" vertical="center"/>
    </xf>
    <xf numFmtId="0" fontId="12" fillId="0" borderId="0" xfId="112" applyFont="1" applyFill="1" applyAlignment="1">
      <alignment horizontal="left" vertical="center" wrapText="1"/>
    </xf>
    <xf numFmtId="0" fontId="18" fillId="0" borderId="18" xfId="112" applyFont="1" applyFill="1" applyBorder="1" applyAlignment="1">
      <alignment horizontal="center" vertical="justify"/>
    </xf>
    <xf numFmtId="0" fontId="20" fillId="0" borderId="19" xfId="112" applyFont="1" applyFill="1" applyBorder="1" applyAlignment="1">
      <alignment horizontal="center" vertical="center"/>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1" fillId="0" borderId="9" xfId="0" applyFont="1" applyFill="1" applyBorder="1" applyAlignment="1">
      <alignment horizontal="center" vertical="center" wrapText="1"/>
    </xf>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19" fillId="0" borderId="19" xfId="112" applyFont="1" applyFill="1" applyBorder="1" applyAlignment="1">
      <alignment horizontal="center" vertical="center" textRotation="90" wrapText="1"/>
    </xf>
    <xf numFmtId="0" fontId="19" fillId="0" borderId="11" xfId="112" applyFont="1" applyFill="1" applyBorder="1" applyAlignment="1">
      <alignment horizontal="center" vertical="center" textRotation="90" wrapText="1"/>
    </xf>
    <xf numFmtId="0" fontId="19" fillId="0" borderId="3" xfId="112" applyFont="1" applyFill="1" applyBorder="1" applyAlignment="1">
      <alignment horizontal="center" vertical="center"/>
    </xf>
    <xf numFmtId="0" fontId="19" fillId="0" borderId="2" xfId="112" applyFont="1" applyFill="1" applyBorder="1" applyAlignment="1">
      <alignment horizontal="center" vertical="center"/>
    </xf>
    <xf numFmtId="0" fontId="19" fillId="0" borderId="18" xfId="112" applyFont="1" applyFill="1" applyBorder="1" applyAlignment="1">
      <alignment horizontal="center" vertical="center"/>
    </xf>
    <xf numFmtId="0" fontId="19" fillId="3" borderId="18" xfId="112" applyFont="1" applyFill="1" applyBorder="1" applyAlignment="1">
      <alignment horizontal="center" vertical="center" wrapText="1"/>
    </xf>
    <xf numFmtId="0" fontId="19" fillId="0" borderId="14" xfId="112" applyFont="1" applyFill="1" applyBorder="1" applyAlignment="1">
      <alignment horizontal="center" vertical="center"/>
    </xf>
    <xf numFmtId="0" fontId="19" fillId="0" borderId="13" xfId="112" applyFont="1" applyFill="1" applyBorder="1" applyAlignment="1">
      <alignment horizontal="center" vertical="center"/>
    </xf>
    <xf numFmtId="0" fontId="20" fillId="0" borderId="0" xfId="112"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36" fillId="0" borderId="21" xfId="112" applyFont="1" applyFill="1" applyBorder="1" applyAlignment="1">
      <alignment horizontal="center" vertical="center" wrapText="1"/>
    </xf>
    <xf numFmtId="0" fontId="20" fillId="0" borderId="21" xfId="112" applyFont="1" applyFill="1" applyBorder="1" applyAlignment="1">
      <alignment horizontal="center" vertical="center"/>
    </xf>
    <xf numFmtId="0" fontId="38" fillId="6" borderId="21" xfId="112" applyFont="1" applyFill="1" applyBorder="1" applyAlignment="1">
      <alignment horizontal="justify" vertical="center"/>
    </xf>
    <xf numFmtId="0" fontId="38" fillId="6" borderId="21" xfId="112" applyFont="1" applyFill="1" applyBorder="1" applyAlignment="1">
      <alignment horizontal="justify" vertical="center" wrapText="1"/>
    </xf>
    <xf numFmtId="0" fontId="39" fillId="0" borderId="21" xfId="112" applyFont="1" applyBorder="1" applyAlignment="1">
      <alignment horizontal="center" vertical="center"/>
    </xf>
    <xf numFmtId="0" fontId="20" fillId="3" borderId="21" xfId="112" applyFont="1" applyFill="1" applyBorder="1" applyAlignment="1">
      <alignment horizontal="center" vertical="center"/>
    </xf>
    <xf numFmtId="0" fontId="20" fillId="8" borderId="21" xfId="112"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FORME%20DE%20EVALUACI&#211;N%20FINAL%20LP%2018%20DE%202018%20TAY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JURÍDICA 18"/>
      <sheetName val="VERIFICACION FINANCIERA"/>
      <sheetName val="PROPUESTA ECONOMICA"/>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13" zoomScale="50" zoomScaleNormal="50" workbookViewId="0">
      <selection activeCell="G29" sqref="G29"/>
    </sheetView>
  </sheetViews>
  <sheetFormatPr baseColWidth="10" defaultRowHeight="12.75" x14ac:dyDescent="0.2"/>
  <cols>
    <col min="1" max="1" width="10" style="93" customWidth="1"/>
    <col min="2" max="2" width="57.140625" style="94" customWidth="1"/>
    <col min="3" max="3" width="16.7109375" style="94" customWidth="1"/>
    <col min="4" max="4" width="46.85546875" style="94" customWidth="1"/>
    <col min="5" max="5" width="21.42578125" style="94" customWidth="1"/>
    <col min="6" max="10" width="30.85546875" style="94" customWidth="1"/>
    <col min="11" max="11" width="22.5703125" style="94" customWidth="1"/>
    <col min="12" max="12" width="36.140625" style="94" customWidth="1"/>
    <col min="13" max="16384" width="11.42578125" style="152"/>
  </cols>
  <sheetData>
    <row r="1" spans="1:12" ht="48" customHeight="1" x14ac:dyDescent="0.2">
      <c r="A1" s="211"/>
      <c r="B1" s="230" t="s">
        <v>103</v>
      </c>
      <c r="C1" s="230"/>
      <c r="D1" s="230"/>
      <c r="E1" s="230"/>
      <c r="F1" s="230"/>
      <c r="G1" s="230"/>
      <c r="H1" s="230"/>
      <c r="I1" s="230"/>
      <c r="J1" s="230"/>
      <c r="K1" s="230"/>
      <c r="L1" s="230"/>
    </row>
    <row r="2" spans="1:12" ht="48" customHeight="1" x14ac:dyDescent="0.2">
      <c r="A2" s="211"/>
      <c r="B2" s="230" t="s">
        <v>230</v>
      </c>
      <c r="C2" s="230"/>
      <c r="D2" s="230"/>
      <c r="E2" s="230"/>
      <c r="F2" s="230"/>
      <c r="G2" s="230"/>
      <c r="H2" s="230"/>
      <c r="I2" s="230"/>
      <c r="J2" s="230"/>
      <c r="K2" s="230"/>
      <c r="L2" s="230"/>
    </row>
    <row r="3" spans="1:12" ht="48" customHeight="1" x14ac:dyDescent="0.2">
      <c r="A3" s="211"/>
      <c r="B3" s="230" t="s">
        <v>159</v>
      </c>
      <c r="C3" s="230"/>
      <c r="D3" s="230"/>
      <c r="E3" s="230"/>
      <c r="F3" s="230"/>
      <c r="G3" s="230"/>
      <c r="H3" s="230"/>
      <c r="I3" s="230"/>
      <c r="J3" s="230"/>
      <c r="K3" s="230"/>
      <c r="L3" s="230"/>
    </row>
    <row r="4" spans="1:12" ht="48" customHeight="1" x14ac:dyDescent="0.2">
      <c r="A4" s="211"/>
      <c r="B4" s="231" t="s">
        <v>231</v>
      </c>
      <c r="C4" s="231"/>
      <c r="D4" s="231"/>
      <c r="E4" s="231"/>
      <c r="F4" s="231"/>
      <c r="G4" s="231"/>
      <c r="H4" s="231"/>
      <c r="I4" s="231"/>
      <c r="J4" s="231"/>
      <c r="K4" s="231"/>
      <c r="L4" s="231"/>
    </row>
    <row r="5" spans="1:12" ht="48" customHeight="1" x14ac:dyDescent="0.2">
      <c r="A5" s="212"/>
      <c r="B5" s="272" t="s">
        <v>232</v>
      </c>
      <c r="C5" s="272"/>
      <c r="D5" s="272"/>
      <c r="E5" s="272"/>
      <c r="F5" s="272"/>
      <c r="G5" s="272"/>
      <c r="H5" s="272"/>
      <c r="I5" s="272"/>
      <c r="J5" s="272"/>
      <c r="K5" s="272"/>
      <c r="L5" s="272"/>
    </row>
    <row r="6" spans="1:12" ht="30.6" customHeight="1" x14ac:dyDescent="0.2">
      <c r="A6" s="232" t="s">
        <v>0</v>
      </c>
      <c r="B6" s="232" t="s">
        <v>105</v>
      </c>
      <c r="C6" s="226">
        <v>1</v>
      </c>
      <c r="D6" s="227"/>
      <c r="E6" s="226">
        <v>2</v>
      </c>
      <c r="F6" s="227"/>
      <c r="G6" s="226">
        <v>3</v>
      </c>
      <c r="H6" s="227"/>
      <c r="I6" s="226">
        <v>4</v>
      </c>
      <c r="J6" s="227"/>
      <c r="K6" s="226">
        <v>5</v>
      </c>
      <c r="L6" s="227"/>
    </row>
    <row r="7" spans="1:12" ht="30.6" customHeight="1" x14ac:dyDescent="0.2">
      <c r="A7" s="233"/>
      <c r="B7" s="234"/>
      <c r="C7" s="228" t="s">
        <v>233</v>
      </c>
      <c r="D7" s="229"/>
      <c r="E7" s="228" t="s">
        <v>181</v>
      </c>
      <c r="F7" s="229"/>
      <c r="G7" s="228" t="s">
        <v>185</v>
      </c>
      <c r="H7" s="229"/>
      <c r="I7" s="228" t="s">
        <v>234</v>
      </c>
      <c r="J7" s="229"/>
      <c r="K7" s="228" t="s">
        <v>202</v>
      </c>
      <c r="L7" s="229"/>
    </row>
    <row r="8" spans="1:12" ht="42.95" customHeight="1" x14ac:dyDescent="0.2">
      <c r="A8" s="234"/>
      <c r="B8" s="273" t="s">
        <v>106</v>
      </c>
      <c r="C8" s="273" t="s">
        <v>107</v>
      </c>
      <c r="D8" s="117" t="s">
        <v>235</v>
      </c>
      <c r="E8" s="273" t="s">
        <v>107</v>
      </c>
      <c r="F8" s="117" t="s">
        <v>235</v>
      </c>
      <c r="G8" s="273" t="s">
        <v>107</v>
      </c>
      <c r="H8" s="117" t="s">
        <v>235</v>
      </c>
      <c r="I8" s="273" t="s">
        <v>107</v>
      </c>
      <c r="J8" s="117" t="s">
        <v>235</v>
      </c>
      <c r="K8" s="273" t="s">
        <v>107</v>
      </c>
      <c r="L8" s="117" t="s">
        <v>235</v>
      </c>
    </row>
    <row r="9" spans="1:12" ht="30.6" customHeight="1" x14ac:dyDescent="0.2">
      <c r="A9" s="213"/>
      <c r="B9" s="222" t="s">
        <v>236</v>
      </c>
      <c r="C9" s="223"/>
      <c r="D9" s="223"/>
      <c r="E9" s="223"/>
      <c r="F9" s="223"/>
      <c r="G9" s="223"/>
      <c r="H9" s="223"/>
      <c r="I9" s="223"/>
      <c r="J9" s="223"/>
      <c r="K9" s="223"/>
      <c r="L9" s="223"/>
    </row>
    <row r="10" spans="1:12" ht="75" customHeight="1" x14ac:dyDescent="0.2">
      <c r="A10" s="273">
        <v>1</v>
      </c>
      <c r="B10" s="214" t="s">
        <v>237</v>
      </c>
      <c r="C10" s="117" t="s">
        <v>110</v>
      </c>
      <c r="D10" s="117"/>
      <c r="E10" s="117" t="s">
        <v>110</v>
      </c>
      <c r="F10" s="117"/>
      <c r="G10" s="117" t="s">
        <v>110</v>
      </c>
      <c r="H10" s="117" t="s">
        <v>260</v>
      </c>
      <c r="I10" s="117" t="s">
        <v>110</v>
      </c>
      <c r="J10" s="117"/>
      <c r="K10" s="117" t="s">
        <v>206</v>
      </c>
      <c r="L10" s="117" t="s">
        <v>238</v>
      </c>
    </row>
    <row r="11" spans="1:12" ht="33.75" customHeight="1" x14ac:dyDescent="0.2">
      <c r="A11" s="189">
        <v>2</v>
      </c>
      <c r="B11" s="274" t="s">
        <v>239</v>
      </c>
      <c r="C11" s="117" t="s">
        <v>110</v>
      </c>
      <c r="D11" s="117"/>
      <c r="E11" s="117" t="s">
        <v>110</v>
      </c>
      <c r="F11" s="117"/>
      <c r="G11" s="117" t="s">
        <v>110</v>
      </c>
      <c r="H11" s="117"/>
      <c r="I11" s="117" t="s">
        <v>110</v>
      </c>
      <c r="J11" s="117"/>
      <c r="K11" s="117" t="s">
        <v>110</v>
      </c>
      <c r="L11" s="117"/>
    </row>
    <row r="12" spans="1:12" ht="33.75" customHeight="1" x14ac:dyDescent="0.2">
      <c r="A12" s="273">
        <v>3</v>
      </c>
      <c r="B12" s="274" t="s">
        <v>240</v>
      </c>
      <c r="C12" s="117" t="s">
        <v>110</v>
      </c>
      <c r="D12" s="117"/>
      <c r="E12" s="117" t="s">
        <v>110</v>
      </c>
      <c r="F12" s="117"/>
      <c r="G12" s="117" t="s">
        <v>110</v>
      </c>
      <c r="H12" s="117"/>
      <c r="I12" s="117" t="s">
        <v>110</v>
      </c>
      <c r="J12" s="117"/>
      <c r="K12" s="117" t="s">
        <v>110</v>
      </c>
      <c r="L12" s="117"/>
    </row>
    <row r="13" spans="1:12" ht="33.75" customHeight="1" x14ac:dyDescent="0.2">
      <c r="A13" s="273">
        <v>4</v>
      </c>
      <c r="B13" s="274" t="s">
        <v>241</v>
      </c>
      <c r="C13" s="117" t="s">
        <v>111</v>
      </c>
      <c r="D13" s="117"/>
      <c r="E13" s="117" t="s">
        <v>111</v>
      </c>
      <c r="F13" s="117"/>
      <c r="G13" s="117" t="s">
        <v>111</v>
      </c>
      <c r="H13" s="117"/>
      <c r="I13" s="117" t="s">
        <v>111</v>
      </c>
      <c r="J13" s="117"/>
      <c r="K13" s="117" t="s">
        <v>111</v>
      </c>
      <c r="L13" s="117"/>
    </row>
    <row r="14" spans="1:12" ht="111" customHeight="1" x14ac:dyDescent="0.2">
      <c r="A14" s="189">
        <v>5</v>
      </c>
      <c r="B14" s="274" t="s">
        <v>242</v>
      </c>
      <c r="C14" s="117" t="s">
        <v>111</v>
      </c>
      <c r="D14" s="117"/>
      <c r="E14" s="117" t="s">
        <v>110</v>
      </c>
      <c r="F14" s="117"/>
      <c r="G14" s="117" t="s">
        <v>110</v>
      </c>
      <c r="H14" s="117" t="s">
        <v>261</v>
      </c>
      <c r="I14" s="117" t="s">
        <v>111</v>
      </c>
      <c r="J14" s="117"/>
      <c r="K14" s="117" t="s">
        <v>110</v>
      </c>
      <c r="L14" s="117"/>
    </row>
    <row r="15" spans="1:12" ht="33.75" customHeight="1" x14ac:dyDescent="0.2">
      <c r="A15" s="273">
        <v>6</v>
      </c>
      <c r="B15" s="274" t="s">
        <v>243</v>
      </c>
      <c r="C15" s="117" t="s">
        <v>110</v>
      </c>
      <c r="D15" s="117"/>
      <c r="E15" s="117" t="s">
        <v>110</v>
      </c>
      <c r="F15" s="117"/>
      <c r="G15" s="117" t="s">
        <v>110</v>
      </c>
      <c r="H15" s="117"/>
      <c r="I15" s="117" t="s">
        <v>110</v>
      </c>
      <c r="J15" s="117"/>
      <c r="K15" s="117" t="s">
        <v>110</v>
      </c>
      <c r="L15" s="117"/>
    </row>
    <row r="16" spans="1:12" ht="33.75" customHeight="1" x14ac:dyDescent="0.2">
      <c r="A16" s="273">
        <v>7</v>
      </c>
      <c r="B16" s="275" t="s">
        <v>244</v>
      </c>
      <c r="C16" s="117" t="s">
        <v>110</v>
      </c>
      <c r="D16" s="117"/>
      <c r="E16" s="117" t="s">
        <v>110</v>
      </c>
      <c r="F16" s="117"/>
      <c r="G16" s="117" t="s">
        <v>110</v>
      </c>
      <c r="H16" s="117"/>
      <c r="I16" s="117" t="s">
        <v>110</v>
      </c>
      <c r="J16" s="117"/>
      <c r="K16" s="117" t="s">
        <v>110</v>
      </c>
      <c r="L16" s="117"/>
    </row>
    <row r="17" spans="1:12" ht="92.25" customHeight="1" x14ac:dyDescent="0.2">
      <c r="A17" s="189">
        <v>8</v>
      </c>
      <c r="B17" s="274" t="s">
        <v>245</v>
      </c>
      <c r="C17" s="117" t="s">
        <v>110</v>
      </c>
      <c r="D17" s="117"/>
      <c r="E17" s="117" t="s">
        <v>110</v>
      </c>
      <c r="F17" s="117"/>
      <c r="G17" s="117" t="s">
        <v>110</v>
      </c>
      <c r="H17" s="117" t="s">
        <v>262</v>
      </c>
      <c r="I17" s="117" t="s">
        <v>110</v>
      </c>
      <c r="J17" s="117"/>
      <c r="K17" s="117" t="s">
        <v>110</v>
      </c>
      <c r="L17" s="117"/>
    </row>
    <row r="18" spans="1:12" ht="67.5" customHeight="1" x14ac:dyDescent="0.2">
      <c r="A18" s="273">
        <v>9</v>
      </c>
      <c r="B18" s="274" t="s">
        <v>246</v>
      </c>
      <c r="C18" s="117" t="s">
        <v>110</v>
      </c>
      <c r="D18" s="117"/>
      <c r="E18" s="117" t="s">
        <v>110</v>
      </c>
      <c r="F18" s="117"/>
      <c r="G18" s="117" t="s">
        <v>110</v>
      </c>
      <c r="H18" s="117" t="s">
        <v>260</v>
      </c>
      <c r="I18" s="117" t="s">
        <v>110</v>
      </c>
      <c r="J18" s="117"/>
      <c r="K18" s="117" t="s">
        <v>110</v>
      </c>
      <c r="L18" s="117"/>
    </row>
    <row r="19" spans="1:12" ht="103.5" customHeight="1" x14ac:dyDescent="0.2">
      <c r="A19" s="273">
        <v>10</v>
      </c>
      <c r="B19" s="274" t="s">
        <v>247</v>
      </c>
      <c r="C19" s="117" t="s">
        <v>110</v>
      </c>
      <c r="D19" s="117"/>
      <c r="E19" s="117" t="s">
        <v>110</v>
      </c>
      <c r="F19" s="117" t="s">
        <v>263</v>
      </c>
      <c r="G19" s="117" t="s">
        <v>110</v>
      </c>
      <c r="H19" s="117"/>
      <c r="I19" s="117" t="s">
        <v>110</v>
      </c>
      <c r="J19" s="117" t="s">
        <v>264</v>
      </c>
      <c r="K19" s="117" t="s">
        <v>206</v>
      </c>
      <c r="L19" s="117" t="s">
        <v>248</v>
      </c>
    </row>
    <row r="20" spans="1:12" ht="33.75" customHeight="1" x14ac:dyDescent="0.2">
      <c r="A20" s="189">
        <v>11</v>
      </c>
      <c r="B20" s="274" t="s">
        <v>249</v>
      </c>
      <c r="C20" s="117" t="s">
        <v>110</v>
      </c>
      <c r="D20" s="117"/>
      <c r="E20" s="117" t="s">
        <v>110</v>
      </c>
      <c r="F20" s="117"/>
      <c r="G20" s="117" t="s">
        <v>110</v>
      </c>
      <c r="H20" s="117"/>
      <c r="I20" s="117" t="s">
        <v>110</v>
      </c>
      <c r="J20" s="117"/>
      <c r="K20" s="117" t="s">
        <v>110</v>
      </c>
      <c r="L20" s="117"/>
    </row>
    <row r="21" spans="1:12" ht="33.75" customHeight="1" x14ac:dyDescent="0.2">
      <c r="A21" s="273">
        <v>12</v>
      </c>
      <c r="B21" s="274" t="s">
        <v>250</v>
      </c>
      <c r="C21" s="117" t="s">
        <v>110</v>
      </c>
      <c r="D21" s="117"/>
      <c r="E21" s="117" t="s">
        <v>110</v>
      </c>
      <c r="F21" s="117"/>
      <c r="G21" s="117" t="s">
        <v>110</v>
      </c>
      <c r="H21" s="117"/>
      <c r="I21" s="117" t="s">
        <v>110</v>
      </c>
      <c r="J21" s="117"/>
      <c r="K21" s="117" t="s">
        <v>110</v>
      </c>
      <c r="L21" s="117"/>
    </row>
    <row r="22" spans="1:12" ht="33.75" customHeight="1" x14ac:dyDescent="0.2">
      <c r="A22" s="273">
        <v>13</v>
      </c>
      <c r="B22" s="274" t="s">
        <v>251</v>
      </c>
      <c r="C22" s="117" t="s">
        <v>110</v>
      </c>
      <c r="D22" s="117"/>
      <c r="E22" s="117" t="s">
        <v>110</v>
      </c>
      <c r="F22" s="117"/>
      <c r="G22" s="117" t="s">
        <v>110</v>
      </c>
      <c r="H22" s="117"/>
      <c r="I22" s="117" t="s">
        <v>110</v>
      </c>
      <c r="J22" s="117"/>
      <c r="K22" s="117" t="s">
        <v>110</v>
      </c>
      <c r="L22" s="117"/>
    </row>
    <row r="23" spans="1:12" ht="33.75" customHeight="1" thickBot="1" x14ac:dyDescent="0.25">
      <c r="A23" s="189">
        <v>14</v>
      </c>
      <c r="B23" s="215" t="s">
        <v>252</v>
      </c>
      <c r="C23" s="117" t="s">
        <v>110</v>
      </c>
      <c r="D23" s="276"/>
      <c r="E23" s="117" t="s">
        <v>110</v>
      </c>
      <c r="F23" s="276"/>
      <c r="G23" s="117" t="s">
        <v>110</v>
      </c>
      <c r="H23" s="276"/>
      <c r="I23" s="117" t="s">
        <v>110</v>
      </c>
      <c r="J23" s="276"/>
      <c r="K23" s="117" t="s">
        <v>110</v>
      </c>
      <c r="L23" s="276"/>
    </row>
    <row r="24" spans="1:12" ht="42" customHeight="1" thickBot="1" x14ac:dyDescent="0.25">
      <c r="A24" s="224" t="s">
        <v>112</v>
      </c>
      <c r="B24" s="225"/>
      <c r="C24" s="277" t="s">
        <v>253</v>
      </c>
      <c r="D24" s="277"/>
      <c r="E24" s="277" t="s">
        <v>253</v>
      </c>
      <c r="F24" s="277"/>
      <c r="G24" s="277" t="s">
        <v>253</v>
      </c>
      <c r="H24" s="277"/>
      <c r="I24" s="277" t="s">
        <v>253</v>
      </c>
      <c r="J24" s="277"/>
      <c r="K24" s="278" t="s">
        <v>265</v>
      </c>
      <c r="L24" s="278"/>
    </row>
    <row r="25" spans="1:12" ht="16.5" x14ac:dyDescent="0.2">
      <c r="A25" s="216"/>
      <c r="B25" s="217"/>
      <c r="C25" s="217"/>
      <c r="D25" s="217"/>
      <c r="E25" s="217"/>
      <c r="F25" s="217"/>
      <c r="G25" s="218"/>
      <c r="H25" s="218"/>
      <c r="I25" s="218"/>
      <c r="J25" s="218"/>
      <c r="K25" s="218"/>
      <c r="L25" s="218"/>
    </row>
    <row r="26" spans="1:12" ht="16.5" x14ac:dyDescent="0.2">
      <c r="A26" s="216"/>
      <c r="B26" s="218"/>
      <c r="C26" s="218"/>
      <c r="D26" s="218"/>
      <c r="E26" s="218"/>
      <c r="F26" s="218"/>
      <c r="G26" s="218"/>
      <c r="H26" s="218"/>
      <c r="I26" s="218"/>
      <c r="J26" s="218"/>
      <c r="K26" s="218"/>
      <c r="L26" s="218"/>
    </row>
    <row r="27" spans="1:12" ht="16.5" x14ac:dyDescent="0.2">
      <c r="A27" s="216"/>
      <c r="B27" s="217"/>
      <c r="C27" s="217"/>
      <c r="D27" s="217"/>
      <c r="E27" s="217"/>
      <c r="F27" s="217"/>
      <c r="G27" s="217"/>
      <c r="H27" s="217"/>
      <c r="I27" s="217"/>
      <c r="J27" s="217"/>
      <c r="K27" s="217"/>
      <c r="L27" s="217"/>
    </row>
    <row r="28" spans="1:12" ht="16.5" x14ac:dyDescent="0.2">
      <c r="A28" s="216"/>
      <c r="B28" s="219"/>
      <c r="C28" s="219"/>
      <c r="D28" s="219"/>
      <c r="E28" s="219"/>
      <c r="F28" s="219"/>
      <c r="G28" s="219"/>
      <c r="H28" s="219"/>
      <c r="I28" s="219"/>
      <c r="J28" s="219"/>
      <c r="K28" s="219"/>
      <c r="L28" s="219"/>
    </row>
    <row r="29" spans="1:12" ht="16.5" x14ac:dyDescent="0.3">
      <c r="A29" s="216"/>
      <c r="B29" s="220" t="s">
        <v>115</v>
      </c>
      <c r="C29" s="220"/>
      <c r="D29" s="220"/>
      <c r="E29" s="220" t="s">
        <v>254</v>
      </c>
      <c r="F29" s="220"/>
      <c r="G29" s="220"/>
      <c r="H29" s="220"/>
      <c r="I29" s="220"/>
      <c r="J29" s="220"/>
      <c r="K29" s="220"/>
      <c r="L29" s="220"/>
    </row>
    <row r="30" spans="1:12" ht="16.5" x14ac:dyDescent="0.3">
      <c r="A30" s="216"/>
      <c r="B30" s="220" t="s">
        <v>116</v>
      </c>
      <c r="C30" s="220"/>
      <c r="D30" s="220"/>
      <c r="E30" s="220" t="s">
        <v>255</v>
      </c>
      <c r="F30" s="220"/>
      <c r="G30" s="220"/>
      <c r="H30" s="220"/>
      <c r="I30" s="220"/>
      <c r="J30" s="220"/>
      <c r="K30" s="220"/>
      <c r="L30" s="220"/>
    </row>
    <row r="31" spans="1:12" ht="16.5" x14ac:dyDescent="0.3">
      <c r="A31" s="216"/>
      <c r="B31" s="220" t="s">
        <v>117</v>
      </c>
      <c r="C31" s="220"/>
      <c r="D31" s="220"/>
      <c r="E31" s="220" t="s">
        <v>256</v>
      </c>
      <c r="F31" s="220"/>
      <c r="G31" s="220"/>
      <c r="H31" s="220"/>
      <c r="I31" s="220"/>
      <c r="J31" s="220"/>
      <c r="K31" s="220"/>
      <c r="L31" s="220"/>
    </row>
    <row r="32" spans="1:12" ht="16.5" x14ac:dyDescent="0.3">
      <c r="A32" s="216"/>
      <c r="B32" s="221"/>
      <c r="C32" s="221"/>
      <c r="D32" s="221"/>
      <c r="E32" s="221"/>
      <c r="F32" s="221"/>
      <c r="G32" s="221"/>
      <c r="H32" s="221"/>
      <c r="I32" s="221"/>
      <c r="J32" s="221"/>
      <c r="K32" s="221"/>
      <c r="L32" s="221"/>
    </row>
    <row r="33" spans="2:12" ht="15.75" x14ac:dyDescent="0.25">
      <c r="B33" s="98"/>
      <c r="C33" s="98"/>
      <c r="D33" s="98"/>
      <c r="E33" s="98"/>
      <c r="F33" s="98"/>
      <c r="G33" s="98"/>
      <c r="H33" s="98"/>
      <c r="I33" s="98"/>
      <c r="J33" s="98"/>
      <c r="K33" s="98"/>
      <c r="L33" s="98"/>
    </row>
    <row r="34" spans="2:12" ht="15.75" x14ac:dyDescent="0.2">
      <c r="B34" s="97"/>
      <c r="C34" s="97"/>
      <c r="D34" s="97"/>
      <c r="E34" s="97"/>
      <c r="F34" s="97"/>
      <c r="G34" s="97"/>
      <c r="H34" s="97"/>
      <c r="I34" s="97"/>
      <c r="J34" s="97"/>
      <c r="K34" s="97"/>
      <c r="L34" s="97"/>
    </row>
    <row r="35" spans="2:12" ht="15.75" x14ac:dyDescent="0.25">
      <c r="B35" s="98"/>
      <c r="C35" s="98"/>
      <c r="D35" s="98"/>
      <c r="E35" s="98"/>
      <c r="F35" s="98"/>
      <c r="G35" s="98"/>
      <c r="H35" s="98"/>
      <c r="I35" s="98"/>
      <c r="J35" s="98"/>
      <c r="K35" s="98"/>
      <c r="L35" s="98"/>
    </row>
    <row r="36" spans="2:12" ht="15.75" x14ac:dyDescent="0.25">
      <c r="B36" s="98"/>
      <c r="C36" s="98"/>
      <c r="D36" s="98"/>
      <c r="E36" s="98"/>
      <c r="F36" s="98"/>
      <c r="G36" s="98"/>
      <c r="H36" s="98"/>
      <c r="I36" s="98"/>
      <c r="J36" s="98"/>
      <c r="K36" s="98"/>
      <c r="L36" s="98"/>
    </row>
    <row r="37" spans="2:12" ht="15.75" x14ac:dyDescent="0.25">
      <c r="B37" s="98"/>
      <c r="C37" s="98"/>
      <c r="D37" s="98"/>
      <c r="E37" s="98"/>
      <c r="F37" s="98"/>
      <c r="G37" s="98"/>
      <c r="H37" s="98"/>
      <c r="I37" s="98"/>
      <c r="J37" s="98"/>
      <c r="K37" s="98"/>
      <c r="L37" s="98"/>
    </row>
  </sheetData>
  <mergeCells count="24">
    <mergeCell ref="B9:L9"/>
    <mergeCell ref="A24:B24"/>
    <mergeCell ref="C24:D24"/>
    <mergeCell ref="E24:F24"/>
    <mergeCell ref="G24:H24"/>
    <mergeCell ref="I24:J24"/>
    <mergeCell ref="K24:L24"/>
    <mergeCell ref="I6:J6"/>
    <mergeCell ref="K6:L6"/>
    <mergeCell ref="C7:D7"/>
    <mergeCell ref="E7:F7"/>
    <mergeCell ref="G7:H7"/>
    <mergeCell ref="I7:J7"/>
    <mergeCell ref="K7:L7"/>
    <mergeCell ref="B1:L1"/>
    <mergeCell ref="B2:L2"/>
    <mergeCell ref="B3:L3"/>
    <mergeCell ref="B4:L4"/>
    <mergeCell ref="B5:L5"/>
    <mergeCell ref="A6:A8"/>
    <mergeCell ref="B6:B7"/>
    <mergeCell ref="C6:D6"/>
    <mergeCell ref="E6:F6"/>
    <mergeCell ref="G6:H6"/>
  </mergeCells>
  <conditionalFormatting sqref="C10:D22 E15:J18 K15:L20">
    <cfRule type="cellIs" dxfId="24" priority="25" operator="equal">
      <formula>"NO"</formula>
    </cfRule>
  </conditionalFormatting>
  <conditionalFormatting sqref="C23">
    <cfRule type="cellIs" dxfId="23" priority="24" operator="equal">
      <formula>"NO"</formula>
    </cfRule>
  </conditionalFormatting>
  <conditionalFormatting sqref="C24:D24">
    <cfRule type="cellIs" dxfId="22" priority="23" operator="equal">
      <formula>"NO HABIL"</formula>
    </cfRule>
  </conditionalFormatting>
  <conditionalFormatting sqref="E10:F12 F20:F22 E20:E23 F13:F14">
    <cfRule type="cellIs" dxfId="21" priority="22" operator="equal">
      <formula>"NO"</formula>
    </cfRule>
  </conditionalFormatting>
  <conditionalFormatting sqref="G10:H12 H21:H22 G20:H20 H13:H14">
    <cfRule type="cellIs" dxfId="20" priority="21" operator="equal">
      <formula>"NO"</formula>
    </cfRule>
  </conditionalFormatting>
  <conditionalFormatting sqref="G21:G23">
    <cfRule type="cellIs" dxfId="19" priority="20" operator="equal">
      <formula>"NO"</formula>
    </cfRule>
  </conditionalFormatting>
  <conditionalFormatting sqref="I10:J12 J20:J22 I19 J13:J14">
    <cfRule type="cellIs" dxfId="18" priority="19" operator="equal">
      <formula>"NO"</formula>
    </cfRule>
  </conditionalFormatting>
  <conditionalFormatting sqref="I20:I23">
    <cfRule type="cellIs" dxfId="17" priority="18" operator="equal">
      <formula>"NO"</formula>
    </cfRule>
  </conditionalFormatting>
  <conditionalFormatting sqref="K10:L12 L21:L22 L13:L14">
    <cfRule type="cellIs" dxfId="16" priority="17" operator="equal">
      <formula>"NO"</formula>
    </cfRule>
  </conditionalFormatting>
  <conditionalFormatting sqref="K24:L24">
    <cfRule type="cellIs" dxfId="15" priority="16" operator="equal">
      <formula>"NO HABIL"</formula>
    </cfRule>
  </conditionalFormatting>
  <conditionalFormatting sqref="K21:K23">
    <cfRule type="cellIs" dxfId="14" priority="15" operator="equal">
      <formula>"NO"</formula>
    </cfRule>
  </conditionalFormatting>
  <conditionalFormatting sqref="J19">
    <cfRule type="cellIs" dxfId="13" priority="14" operator="equal">
      <formula>"NO"</formula>
    </cfRule>
  </conditionalFormatting>
  <conditionalFormatting sqref="E19:F19">
    <cfRule type="cellIs" dxfId="12" priority="13" operator="equal">
      <formula>"NO"</formula>
    </cfRule>
  </conditionalFormatting>
  <conditionalFormatting sqref="G19:H19">
    <cfRule type="cellIs" dxfId="11" priority="12" operator="equal">
      <formula>"NO"</formula>
    </cfRule>
  </conditionalFormatting>
  <conditionalFormatting sqref="E14">
    <cfRule type="cellIs" dxfId="10" priority="11" operator="equal">
      <formula>"NO"</formula>
    </cfRule>
  </conditionalFormatting>
  <conditionalFormatting sqref="G14">
    <cfRule type="cellIs" dxfId="9" priority="10" operator="equal">
      <formula>"NO"</formula>
    </cfRule>
  </conditionalFormatting>
  <conditionalFormatting sqref="K14">
    <cfRule type="cellIs" dxfId="8" priority="9" operator="equal">
      <formula>"NO"</formula>
    </cfRule>
  </conditionalFormatting>
  <conditionalFormatting sqref="G13">
    <cfRule type="cellIs" dxfId="7" priority="8" operator="equal">
      <formula>"NO"</formula>
    </cfRule>
  </conditionalFormatting>
  <conditionalFormatting sqref="I13">
    <cfRule type="cellIs" dxfId="6" priority="7" operator="equal">
      <formula>"NO"</formula>
    </cfRule>
  </conditionalFormatting>
  <conditionalFormatting sqref="E13">
    <cfRule type="cellIs" dxfId="5" priority="6" operator="equal">
      <formula>"NO"</formula>
    </cfRule>
  </conditionalFormatting>
  <conditionalFormatting sqref="K13">
    <cfRule type="cellIs" dxfId="4" priority="5" operator="equal">
      <formula>"NO"</formula>
    </cfRule>
  </conditionalFormatting>
  <conditionalFormatting sqref="I14">
    <cfRule type="cellIs" dxfId="3" priority="4" operator="equal">
      <formula>"NO"</formula>
    </cfRule>
  </conditionalFormatting>
  <conditionalFormatting sqref="I24:J24">
    <cfRule type="cellIs" dxfId="2" priority="3" operator="equal">
      <formula>"NO HABIL"</formula>
    </cfRule>
  </conditionalFormatting>
  <conditionalFormatting sqref="E24:F24">
    <cfRule type="cellIs" dxfId="1" priority="2" operator="equal">
      <formula>"NO HABIL"</formula>
    </cfRule>
  </conditionalFormatting>
  <conditionalFormatting sqref="G24:H24">
    <cfRule type="cellIs" dxfId="0" priority="1" operator="equal">
      <formula>"NO HABIL"</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view="pageBreakPreview" zoomScale="75" zoomScaleNormal="75" zoomScaleSheetLayoutView="75" zoomScalePageLayoutView="70" workbookViewId="0">
      <pane xSplit="2" ySplit="11" topLeftCell="C15" activePane="bottomRight" state="frozen"/>
      <selection activeCell="F14" sqref="F14"/>
      <selection pane="topRight" activeCell="F14" sqref="F14"/>
      <selection pane="bottomLeft" activeCell="F14" sqref="F14"/>
      <selection pane="bottomRight" activeCell="B16" sqref="B16"/>
    </sheetView>
  </sheetViews>
  <sheetFormatPr baseColWidth="10" defaultColWidth="11.42578125" defaultRowHeight="12.75" x14ac:dyDescent="0.2"/>
  <cols>
    <col min="1" max="1" width="8.7109375" style="93" customWidth="1"/>
    <col min="2" max="2" width="57" style="94" customWidth="1"/>
    <col min="3" max="3" width="13.28515625" style="95" customWidth="1"/>
    <col min="4" max="4" width="26.7109375" style="95" customWidth="1"/>
    <col min="5" max="5" width="13.5703125" style="94" customWidth="1"/>
    <col min="6" max="6" width="26" style="94" customWidth="1"/>
    <col min="7" max="7" width="13.5703125" style="94" customWidth="1"/>
    <col min="8" max="8" width="26" style="94" customWidth="1"/>
    <col min="9" max="9" width="13.5703125" style="94" customWidth="1"/>
    <col min="10" max="10" width="26" style="94" customWidth="1"/>
    <col min="11" max="11" width="13.5703125" style="94" customWidth="1"/>
    <col min="12" max="12" width="26" style="94" customWidth="1"/>
    <col min="13" max="16384" width="11.42578125" style="90"/>
  </cols>
  <sheetData>
    <row r="1" spans="1:12" s="85" customFormat="1" ht="17.25" customHeight="1" x14ac:dyDescent="0.25">
      <c r="A1" s="192" t="s">
        <v>124</v>
      </c>
      <c r="B1" s="84"/>
      <c r="C1" s="84"/>
      <c r="D1" s="84"/>
      <c r="E1" s="84"/>
      <c r="F1" s="84"/>
      <c r="G1" s="84"/>
      <c r="H1" s="84"/>
      <c r="I1" s="84"/>
      <c r="J1" s="84"/>
      <c r="K1" s="84"/>
      <c r="L1" s="84"/>
    </row>
    <row r="2" spans="1:12" s="85" customFormat="1" ht="17.25" customHeight="1" x14ac:dyDescent="0.25">
      <c r="A2" s="192" t="s">
        <v>216</v>
      </c>
      <c r="B2" s="84"/>
      <c r="C2" s="84"/>
      <c r="D2" s="84"/>
      <c r="E2" s="84"/>
      <c r="F2" s="84"/>
      <c r="G2" s="84"/>
      <c r="H2" s="84"/>
      <c r="I2" s="84"/>
      <c r="J2" s="84"/>
      <c r="K2" s="84"/>
      <c r="L2" s="84"/>
    </row>
    <row r="3" spans="1:12" s="85" customFormat="1" ht="8.25" customHeight="1" x14ac:dyDescent="0.25">
      <c r="A3" s="86"/>
      <c r="B3" s="86"/>
      <c r="C3" s="86"/>
      <c r="D3" s="192"/>
      <c r="E3" s="86"/>
      <c r="F3" s="86"/>
      <c r="G3" s="86"/>
      <c r="H3" s="86"/>
      <c r="I3" s="86"/>
      <c r="J3" s="86"/>
      <c r="K3" s="86"/>
      <c r="L3" s="86"/>
    </row>
    <row r="4" spans="1:12" s="85" customFormat="1" ht="17.25" customHeight="1" x14ac:dyDescent="0.25">
      <c r="A4" s="192" t="s">
        <v>159</v>
      </c>
      <c r="B4" s="84"/>
      <c r="C4" s="84"/>
      <c r="D4" s="84"/>
      <c r="E4" s="84"/>
      <c r="F4" s="84"/>
      <c r="G4" s="84"/>
      <c r="H4" s="84"/>
      <c r="I4" s="84"/>
      <c r="J4" s="84"/>
      <c r="K4" s="84"/>
      <c r="L4" s="84"/>
    </row>
    <row r="5" spans="1:12" s="85" customFormat="1" ht="16.5" customHeight="1" x14ac:dyDescent="0.25">
      <c r="A5" s="192" t="s">
        <v>217</v>
      </c>
      <c r="B5" s="84"/>
      <c r="C5" s="84"/>
      <c r="D5" s="84"/>
      <c r="E5" s="84"/>
      <c r="F5" s="84"/>
      <c r="G5" s="84"/>
      <c r="H5" s="84"/>
      <c r="I5" s="84"/>
      <c r="J5" s="84"/>
      <c r="K5" s="84"/>
      <c r="L5" s="84"/>
    </row>
    <row r="6" spans="1:12" s="85" customFormat="1" ht="9.75" customHeight="1" x14ac:dyDescent="0.25">
      <c r="A6" s="86"/>
      <c r="B6" s="86"/>
      <c r="C6" s="86"/>
      <c r="D6" s="192"/>
      <c r="E6" s="86"/>
      <c r="F6" s="86"/>
      <c r="G6" s="86"/>
      <c r="H6" s="86"/>
      <c r="I6" s="86"/>
      <c r="J6" s="86"/>
      <c r="K6" s="86"/>
      <c r="L6" s="86"/>
    </row>
    <row r="7" spans="1:12" s="194" customFormat="1" ht="77.25" customHeight="1" x14ac:dyDescent="0.25">
      <c r="A7" s="244" t="s">
        <v>160</v>
      </c>
      <c r="B7" s="244"/>
      <c r="C7"/>
      <c r="D7"/>
      <c r="E7" s="193"/>
      <c r="F7"/>
      <c r="G7" s="193"/>
      <c r="H7"/>
      <c r="I7" s="193"/>
      <c r="J7"/>
      <c r="K7" s="193"/>
      <c r="L7"/>
    </row>
    <row r="8" spans="1:12" ht="9.75" customHeight="1" x14ac:dyDescent="0.2">
      <c r="A8" s="195"/>
      <c r="B8" s="196"/>
      <c r="C8" s="197"/>
      <c r="D8" s="197"/>
      <c r="E8" s="196"/>
      <c r="F8" s="196"/>
      <c r="G8" s="196"/>
      <c r="H8" s="196"/>
      <c r="I8" s="196"/>
      <c r="J8" s="196"/>
      <c r="K8" s="196"/>
      <c r="L8" s="196"/>
    </row>
    <row r="9" spans="1:12" ht="15.75" x14ac:dyDescent="0.2">
      <c r="A9" s="198"/>
      <c r="B9" s="199"/>
      <c r="C9" s="245">
        <v>1</v>
      </c>
      <c r="D9" s="245"/>
      <c r="E9" s="245">
        <v>2</v>
      </c>
      <c r="F9" s="245"/>
      <c r="G9" s="245">
        <v>3</v>
      </c>
      <c r="H9" s="245"/>
      <c r="I9" s="245">
        <v>4</v>
      </c>
      <c r="J9" s="245"/>
      <c r="K9" s="245">
        <v>5</v>
      </c>
      <c r="L9" s="245"/>
    </row>
    <row r="10" spans="1:12" ht="53.25" customHeight="1" x14ac:dyDescent="0.2">
      <c r="A10" s="240" t="s">
        <v>0</v>
      </c>
      <c r="B10" s="242" t="s">
        <v>106</v>
      </c>
      <c r="C10" s="235" t="s">
        <v>162</v>
      </c>
      <c r="D10" s="235"/>
      <c r="E10" s="235" t="s">
        <v>181</v>
      </c>
      <c r="F10" s="235"/>
      <c r="G10" s="235" t="s">
        <v>185</v>
      </c>
      <c r="H10" s="235"/>
      <c r="I10" s="235" t="s">
        <v>218</v>
      </c>
      <c r="J10" s="235"/>
      <c r="K10" s="235" t="s">
        <v>202</v>
      </c>
      <c r="L10" s="235"/>
    </row>
    <row r="11" spans="1:12" ht="27" customHeight="1" x14ac:dyDescent="0.2">
      <c r="A11" s="241"/>
      <c r="B11" s="243"/>
      <c r="C11" s="188" t="s">
        <v>107</v>
      </c>
      <c r="D11" s="184" t="s">
        <v>108</v>
      </c>
      <c r="E11" s="188" t="s">
        <v>107</v>
      </c>
      <c r="F11" s="184" t="s">
        <v>108</v>
      </c>
      <c r="G11" s="188" t="s">
        <v>107</v>
      </c>
      <c r="H11" s="184" t="s">
        <v>108</v>
      </c>
      <c r="I11" s="188" t="s">
        <v>107</v>
      </c>
      <c r="J11" s="184" t="s">
        <v>108</v>
      </c>
      <c r="K11" s="188" t="s">
        <v>107</v>
      </c>
      <c r="L11" s="184" t="s">
        <v>108</v>
      </c>
    </row>
    <row r="12" spans="1:12" ht="14.45" customHeight="1" x14ac:dyDescent="0.2">
      <c r="A12" s="200" t="s">
        <v>219</v>
      </c>
      <c r="B12" s="201" t="s">
        <v>220</v>
      </c>
      <c r="C12" s="202"/>
      <c r="D12" s="202"/>
      <c r="E12" s="202"/>
      <c r="F12" s="202"/>
      <c r="G12" s="202"/>
      <c r="H12" s="202"/>
      <c r="I12" s="202"/>
      <c r="J12" s="202"/>
      <c r="K12" s="202"/>
      <c r="L12" s="202"/>
    </row>
    <row r="13" spans="1:12" ht="28.5" customHeight="1" x14ac:dyDescent="0.2">
      <c r="A13" s="203"/>
      <c r="B13" s="204" t="s">
        <v>221</v>
      </c>
      <c r="C13" s="184" t="s">
        <v>110</v>
      </c>
      <c r="D13" s="205" t="s">
        <v>222</v>
      </c>
      <c r="E13" s="184" t="s">
        <v>110</v>
      </c>
      <c r="F13" s="205" t="s">
        <v>222</v>
      </c>
      <c r="G13" s="184" t="s">
        <v>110</v>
      </c>
      <c r="H13" s="205" t="s">
        <v>222</v>
      </c>
      <c r="I13" s="184" t="s">
        <v>110</v>
      </c>
      <c r="J13" s="205" t="s">
        <v>222</v>
      </c>
      <c r="K13" s="184" t="s">
        <v>110</v>
      </c>
      <c r="L13" s="205" t="s">
        <v>222</v>
      </c>
    </row>
    <row r="14" spans="1:12" ht="24.75" customHeight="1" x14ac:dyDescent="0.2">
      <c r="A14" s="203"/>
      <c r="B14" s="206" t="s">
        <v>223</v>
      </c>
      <c r="C14" s="184" t="s">
        <v>110</v>
      </c>
      <c r="D14" s="205" t="s">
        <v>222</v>
      </c>
      <c r="E14" s="184" t="s">
        <v>110</v>
      </c>
      <c r="F14" s="205" t="s">
        <v>222</v>
      </c>
      <c r="G14" s="184" t="s">
        <v>110</v>
      </c>
      <c r="H14" s="205" t="s">
        <v>222</v>
      </c>
      <c r="I14" s="184" t="s">
        <v>110</v>
      </c>
      <c r="J14" s="205" t="s">
        <v>222</v>
      </c>
      <c r="K14" s="184" t="s">
        <v>110</v>
      </c>
      <c r="L14" s="205" t="s">
        <v>222</v>
      </c>
    </row>
    <row r="15" spans="1:12" ht="24.75" customHeight="1" x14ac:dyDescent="0.2">
      <c r="A15" s="203"/>
      <c r="B15" s="206" t="s">
        <v>224</v>
      </c>
      <c r="C15" s="184" t="s">
        <v>110</v>
      </c>
      <c r="D15" s="205" t="s">
        <v>222</v>
      </c>
      <c r="E15" s="184" t="s">
        <v>110</v>
      </c>
      <c r="F15" s="205" t="s">
        <v>222</v>
      </c>
      <c r="G15" s="184" t="s">
        <v>110</v>
      </c>
      <c r="H15" s="205" t="s">
        <v>222</v>
      </c>
      <c r="I15" s="184" t="s">
        <v>110</v>
      </c>
      <c r="J15" s="205" t="s">
        <v>222</v>
      </c>
      <c r="K15" s="184" t="s">
        <v>110</v>
      </c>
      <c r="L15" s="205" t="s">
        <v>222</v>
      </c>
    </row>
    <row r="16" spans="1:12" ht="24.75" customHeight="1" x14ac:dyDescent="0.2">
      <c r="A16" s="187"/>
      <c r="B16" s="206" t="s">
        <v>225</v>
      </c>
      <c r="C16" s="184" t="s">
        <v>110</v>
      </c>
      <c r="D16" s="205" t="s">
        <v>222</v>
      </c>
      <c r="E16" s="184" t="s">
        <v>110</v>
      </c>
      <c r="F16" s="205" t="s">
        <v>222</v>
      </c>
      <c r="G16" s="184" t="s">
        <v>110</v>
      </c>
      <c r="H16" s="205" t="s">
        <v>222</v>
      </c>
      <c r="I16" s="184" t="s">
        <v>110</v>
      </c>
      <c r="J16" s="205" t="s">
        <v>222</v>
      </c>
      <c r="K16" s="184" t="s">
        <v>110</v>
      </c>
      <c r="L16" s="205" t="s">
        <v>222</v>
      </c>
    </row>
    <row r="17" spans="1:12" ht="24.75" customHeight="1" x14ac:dyDescent="0.2">
      <c r="A17" s="187"/>
      <c r="B17" s="206" t="s">
        <v>226</v>
      </c>
      <c r="C17" s="184" t="s">
        <v>110</v>
      </c>
      <c r="D17" s="205" t="s">
        <v>222</v>
      </c>
      <c r="E17" s="184" t="s">
        <v>110</v>
      </c>
      <c r="F17" s="205" t="s">
        <v>222</v>
      </c>
      <c r="G17" s="184" t="s">
        <v>110</v>
      </c>
      <c r="H17" s="205" t="s">
        <v>222</v>
      </c>
      <c r="I17" s="184" t="s">
        <v>110</v>
      </c>
      <c r="J17" s="205" t="s">
        <v>222</v>
      </c>
      <c r="K17" s="184" t="s">
        <v>110</v>
      </c>
      <c r="L17" s="205" t="s">
        <v>222</v>
      </c>
    </row>
    <row r="18" spans="1:12" ht="24.75" customHeight="1" x14ac:dyDescent="0.2">
      <c r="A18" s="187"/>
      <c r="B18" s="206" t="s">
        <v>227</v>
      </c>
      <c r="C18" s="184" t="s">
        <v>110</v>
      </c>
      <c r="D18" s="205" t="s">
        <v>222</v>
      </c>
      <c r="E18" s="184" t="s">
        <v>110</v>
      </c>
      <c r="F18" s="205" t="s">
        <v>222</v>
      </c>
      <c r="G18" s="184" t="s">
        <v>110</v>
      </c>
      <c r="H18" s="205" t="s">
        <v>222</v>
      </c>
      <c r="I18" s="184" t="s">
        <v>110</v>
      </c>
      <c r="J18" s="205" t="s">
        <v>222</v>
      </c>
      <c r="K18" s="184" t="s">
        <v>110</v>
      </c>
      <c r="L18" s="205" t="s">
        <v>222</v>
      </c>
    </row>
    <row r="19" spans="1:12" ht="24" customHeight="1" thickBot="1" x14ac:dyDescent="0.25">
      <c r="A19" s="207"/>
      <c r="B19" s="208"/>
      <c r="C19" s="184"/>
      <c r="D19" s="190"/>
      <c r="E19" s="184"/>
      <c r="F19" s="190"/>
      <c r="G19" s="184"/>
      <c r="H19" s="190"/>
      <c r="I19" s="184"/>
      <c r="J19" s="190"/>
      <c r="K19" s="184"/>
      <c r="L19" s="190"/>
    </row>
    <row r="20" spans="1:12" s="92" customFormat="1" ht="19.5" customHeight="1" thickBot="1" x14ac:dyDescent="0.3">
      <c r="A20" s="236" t="s">
        <v>112</v>
      </c>
      <c r="B20" s="237"/>
      <c r="C20" s="238" t="s">
        <v>125</v>
      </c>
      <c r="D20" s="239"/>
      <c r="E20" s="238" t="s">
        <v>125</v>
      </c>
      <c r="F20" s="239"/>
      <c r="G20" s="238" t="s">
        <v>125</v>
      </c>
      <c r="H20" s="239"/>
      <c r="I20" s="238" t="s">
        <v>125</v>
      </c>
      <c r="J20" s="239"/>
      <c r="K20" s="238" t="s">
        <v>125</v>
      </c>
      <c r="L20" s="239"/>
    </row>
    <row r="22" spans="1:12" ht="25.5" customHeight="1" x14ac:dyDescent="0.2">
      <c r="B22" s="87" t="s">
        <v>113</v>
      </c>
      <c r="C22" s="209"/>
      <c r="D22" s="209"/>
      <c r="E22" s="209"/>
      <c r="F22" s="209"/>
      <c r="G22" s="209"/>
      <c r="H22" s="209"/>
      <c r="I22" s="209"/>
      <c r="J22" s="209"/>
      <c r="K22" s="209"/>
      <c r="L22" s="209"/>
    </row>
    <row r="23" spans="1:12" ht="18.75" customHeight="1" x14ac:dyDescent="0.2">
      <c r="E23" s="210"/>
      <c r="G23" s="210"/>
      <c r="I23" s="210"/>
      <c r="K23" s="210"/>
    </row>
    <row r="24" spans="1:12" ht="15.75" x14ac:dyDescent="0.2">
      <c r="C24" s="96"/>
    </row>
    <row r="25" spans="1:12" ht="15.75" x14ac:dyDescent="0.2">
      <c r="B25" s="97" t="s">
        <v>228</v>
      </c>
      <c r="C25" s="96"/>
    </row>
    <row r="26" spans="1:12" ht="15.75" x14ac:dyDescent="0.25">
      <c r="B26" s="98" t="s">
        <v>229</v>
      </c>
      <c r="C26" s="96"/>
    </row>
    <row r="27" spans="1:12" ht="13.5" customHeight="1" x14ac:dyDescent="0.2">
      <c r="C27" s="94"/>
    </row>
    <row r="28" spans="1:12" ht="13.5" customHeight="1" x14ac:dyDescent="0.2">
      <c r="C28" s="94"/>
    </row>
    <row r="29" spans="1:12" ht="13.5" customHeight="1" x14ac:dyDescent="0.2">
      <c r="C29" s="94"/>
    </row>
    <row r="30" spans="1:12" ht="13.5" customHeight="1" x14ac:dyDescent="0.2">
      <c r="C30" s="94"/>
    </row>
    <row r="31" spans="1:12" ht="13.5" customHeight="1" x14ac:dyDescent="0.2">
      <c r="B31" s="97"/>
      <c r="C31" s="94"/>
    </row>
    <row r="32" spans="1:12" ht="13.5" customHeight="1" x14ac:dyDescent="0.25">
      <c r="B32" s="98"/>
      <c r="C32" s="94"/>
    </row>
    <row r="33" spans="1:12" ht="15.75" x14ac:dyDescent="0.25">
      <c r="B33" s="98"/>
      <c r="F33" s="90"/>
      <c r="H33" s="90"/>
      <c r="J33" s="90"/>
      <c r="L33" s="90"/>
    </row>
    <row r="34" spans="1:12" x14ac:dyDescent="0.2">
      <c r="F34" s="90"/>
      <c r="H34" s="90"/>
      <c r="J34" s="90"/>
      <c r="L34" s="90"/>
    </row>
    <row r="35" spans="1:12" s="94" customFormat="1" ht="15.75" x14ac:dyDescent="0.25">
      <c r="A35" s="93"/>
      <c r="C35" s="98"/>
    </row>
    <row r="36" spans="1:12" s="94" customFormat="1" ht="15.75" x14ac:dyDescent="0.25">
      <c r="A36" s="93"/>
      <c r="B36" s="98"/>
      <c r="C36" s="95"/>
      <c r="D36" s="95"/>
    </row>
    <row r="37" spans="1:12" s="94" customFormat="1" ht="15.75" x14ac:dyDescent="0.25">
      <c r="A37" s="93"/>
      <c r="B37" s="98"/>
      <c r="C37" s="95"/>
      <c r="D37" s="95"/>
    </row>
    <row r="38" spans="1:12" s="95" customFormat="1" ht="15.75" x14ac:dyDescent="0.25">
      <c r="A38" s="93"/>
      <c r="B38" s="98"/>
      <c r="E38" s="94"/>
      <c r="F38" s="94"/>
      <c r="G38" s="94"/>
      <c r="H38" s="94"/>
      <c r="I38" s="94"/>
      <c r="J38" s="94"/>
      <c r="K38" s="94"/>
      <c r="L38" s="94"/>
    </row>
    <row r="39" spans="1:12" s="95" customFormat="1" x14ac:dyDescent="0.2">
      <c r="A39" s="93"/>
      <c r="B39" s="90"/>
      <c r="E39" s="94"/>
      <c r="F39" s="94"/>
      <c r="G39" s="94"/>
      <c r="H39" s="94"/>
      <c r="I39" s="94"/>
      <c r="J39" s="94"/>
      <c r="K39" s="94"/>
      <c r="L39" s="94"/>
    </row>
    <row r="40" spans="1:12" s="95" customFormat="1" x14ac:dyDescent="0.2">
      <c r="A40" s="93"/>
      <c r="B40" s="90"/>
      <c r="E40" s="94"/>
      <c r="F40" s="94"/>
      <c r="G40" s="94"/>
      <c r="H40" s="94"/>
      <c r="I40" s="94"/>
      <c r="J40" s="94"/>
      <c r="K40" s="94"/>
      <c r="L40" s="94"/>
    </row>
    <row r="41" spans="1:12" s="95" customFormat="1" x14ac:dyDescent="0.2">
      <c r="A41" s="93"/>
      <c r="B41" s="90"/>
      <c r="E41" s="94"/>
      <c r="F41" s="94"/>
      <c r="G41" s="94"/>
      <c r="H41" s="94"/>
      <c r="I41" s="94"/>
      <c r="J41" s="94"/>
      <c r="K41" s="94"/>
      <c r="L41" s="94"/>
    </row>
  </sheetData>
  <mergeCells count="19">
    <mergeCell ref="K9:L9"/>
    <mergeCell ref="A7:B7"/>
    <mergeCell ref="C9:D9"/>
    <mergeCell ref="E9:F9"/>
    <mergeCell ref="G9:H9"/>
    <mergeCell ref="I9:J9"/>
    <mergeCell ref="K10:L10"/>
    <mergeCell ref="A20:B20"/>
    <mergeCell ref="C20:D20"/>
    <mergeCell ref="E20:F20"/>
    <mergeCell ref="G20:H20"/>
    <mergeCell ref="I20:J20"/>
    <mergeCell ref="K20:L20"/>
    <mergeCell ref="A10:A11"/>
    <mergeCell ref="B10:B11"/>
    <mergeCell ref="C10:D10"/>
    <mergeCell ref="E10:F10"/>
    <mergeCell ref="G10:H10"/>
    <mergeCell ref="I10:J10"/>
  </mergeCells>
  <conditionalFormatting sqref="C20:D20">
    <cfRule type="cellIs" dxfId="176" priority="20" operator="equal">
      <formula>"NO HABIL"</formula>
    </cfRule>
  </conditionalFormatting>
  <conditionalFormatting sqref="C13:D14 C15:C16">
    <cfRule type="cellIs" dxfId="175" priority="19" operator="equal">
      <formula>"NO"</formula>
    </cfRule>
  </conditionalFormatting>
  <conditionalFormatting sqref="C17:C18">
    <cfRule type="cellIs" dxfId="174" priority="18" operator="equal">
      <formula>"NO"</formula>
    </cfRule>
  </conditionalFormatting>
  <conditionalFormatting sqref="D15:D18">
    <cfRule type="cellIs" dxfId="173" priority="17" operator="equal">
      <formula>"NO"</formula>
    </cfRule>
  </conditionalFormatting>
  <conditionalFormatting sqref="E20:F20">
    <cfRule type="cellIs" dxfId="172" priority="16" operator="equal">
      <formula>"NO HABIL"</formula>
    </cfRule>
  </conditionalFormatting>
  <conditionalFormatting sqref="E13:F14 E15:E16">
    <cfRule type="cellIs" dxfId="171" priority="15" operator="equal">
      <formula>"NO"</formula>
    </cfRule>
  </conditionalFormatting>
  <conditionalFormatting sqref="E17:E18">
    <cfRule type="cellIs" dxfId="170" priority="14" operator="equal">
      <formula>"NO"</formula>
    </cfRule>
  </conditionalFormatting>
  <conditionalFormatting sqref="F15:F18">
    <cfRule type="cellIs" dxfId="169" priority="13" operator="equal">
      <formula>"NO"</formula>
    </cfRule>
  </conditionalFormatting>
  <conditionalFormatting sqref="G20:H20">
    <cfRule type="cellIs" dxfId="168" priority="12" operator="equal">
      <formula>"NO HABIL"</formula>
    </cfRule>
  </conditionalFormatting>
  <conditionalFormatting sqref="G13:H14 G15:G16">
    <cfRule type="cellIs" dxfId="167" priority="11" operator="equal">
      <formula>"NO"</formula>
    </cfRule>
  </conditionalFormatting>
  <conditionalFormatting sqref="G17:G18">
    <cfRule type="cellIs" dxfId="166" priority="10" operator="equal">
      <formula>"NO"</formula>
    </cfRule>
  </conditionalFormatting>
  <conditionalFormatting sqref="H15:H18">
    <cfRule type="cellIs" dxfId="165" priority="9" operator="equal">
      <formula>"NO"</formula>
    </cfRule>
  </conditionalFormatting>
  <conditionalFormatting sqref="I20:J20">
    <cfRule type="cellIs" dxfId="164" priority="8" operator="equal">
      <formula>"NO HABIL"</formula>
    </cfRule>
  </conditionalFormatting>
  <conditionalFormatting sqref="I13:J14 I15:I16">
    <cfRule type="cellIs" dxfId="163" priority="7" operator="equal">
      <formula>"NO"</formula>
    </cfRule>
  </conditionalFormatting>
  <conditionalFormatting sqref="I17:I18">
    <cfRule type="cellIs" dxfId="162" priority="6" operator="equal">
      <formula>"NO"</formula>
    </cfRule>
  </conditionalFormatting>
  <conditionalFormatting sqref="J15:J18">
    <cfRule type="cellIs" dxfId="161" priority="5" operator="equal">
      <formula>"NO"</formula>
    </cfRule>
  </conditionalFormatting>
  <conditionalFormatting sqref="K20:L20">
    <cfRule type="cellIs" dxfId="160" priority="4" operator="equal">
      <formula>"NO HABIL"</formula>
    </cfRule>
  </conditionalFormatting>
  <conditionalFormatting sqref="K13:L14 K15:K16">
    <cfRule type="cellIs" dxfId="159" priority="3" operator="equal">
      <formula>"NO"</formula>
    </cfRule>
  </conditionalFormatting>
  <conditionalFormatting sqref="K17:K18">
    <cfRule type="cellIs" dxfId="158" priority="2" operator="equal">
      <formula>"NO"</formula>
    </cfRule>
  </conditionalFormatting>
  <conditionalFormatting sqref="L15:L18">
    <cfRule type="cellIs" dxfId="157" priority="1" operator="equal">
      <formula>"NO"</formula>
    </cfRule>
  </conditionalFormatting>
  <pageMargins left="0.39370078740157483" right="0.19685039370078741" top="0.51181102362204722" bottom="0.51181102362204722" header="0.31496062992125984" footer="0.31496062992125984"/>
  <pageSetup scale="7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69"/>
  <sheetViews>
    <sheetView tabSelected="1" view="pageBreakPreview" topLeftCell="A7" zoomScale="50" zoomScaleNormal="80" zoomScaleSheetLayoutView="50" zoomScalePageLayoutView="70" workbookViewId="0">
      <selection activeCell="J19" sqref="J19"/>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24.42578125" style="90" customWidth="1"/>
    <col min="14" max="14" width="11.42578125" style="90"/>
    <col min="15" max="15" width="16.28515625" style="90" bestFit="1" customWidth="1"/>
    <col min="16" max="16384" width="11.42578125" style="90"/>
  </cols>
  <sheetData>
    <row r="1" spans="1:12" s="85" customFormat="1" ht="17.25" customHeight="1" x14ac:dyDescent="0.25">
      <c r="A1" s="84" t="s">
        <v>103</v>
      </c>
      <c r="B1" s="84"/>
      <c r="C1" s="84"/>
      <c r="D1" s="84"/>
      <c r="E1" s="84"/>
      <c r="F1" s="84"/>
      <c r="G1" s="84"/>
      <c r="H1" s="84"/>
      <c r="I1" s="84"/>
      <c r="J1" s="84"/>
      <c r="K1" s="84"/>
      <c r="L1" s="84"/>
    </row>
    <row r="2" spans="1:12" s="85" customFormat="1" ht="17.25" customHeight="1" x14ac:dyDescent="0.25">
      <c r="A2" s="84" t="s">
        <v>104</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159</v>
      </c>
      <c r="B4" s="84"/>
      <c r="C4" s="84"/>
      <c r="D4" s="84"/>
      <c r="E4" s="84"/>
      <c r="F4" s="84"/>
      <c r="G4" s="84"/>
      <c r="H4" s="84"/>
      <c r="I4" s="84"/>
      <c r="J4" s="84"/>
      <c r="K4" s="84"/>
      <c r="L4" s="84"/>
    </row>
    <row r="5" spans="1:12" s="85" customFormat="1" ht="16.5" customHeight="1" x14ac:dyDescent="0.25">
      <c r="A5" s="84" t="s">
        <v>120</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63.75" customHeight="1" x14ac:dyDescent="0.25">
      <c r="A7" s="249" t="s">
        <v>160</v>
      </c>
      <c r="B7" s="249"/>
      <c r="C7" s="111"/>
      <c r="D7" s="111"/>
      <c r="E7" s="111"/>
      <c r="F7" s="111"/>
      <c r="G7" s="111"/>
      <c r="H7" s="111"/>
      <c r="I7" s="111"/>
      <c r="J7" s="111"/>
      <c r="K7" s="182"/>
      <c r="L7" s="182"/>
    </row>
    <row r="8" spans="1:12" s="85" customFormat="1" ht="15.75" x14ac:dyDescent="0.25">
      <c r="A8" s="88"/>
      <c r="B8" s="88"/>
      <c r="C8" s="89"/>
      <c r="D8" s="89"/>
      <c r="E8" s="89"/>
      <c r="F8" s="89"/>
      <c r="G8" s="89"/>
      <c r="H8" s="89"/>
      <c r="I8" s="89"/>
      <c r="J8" s="89"/>
      <c r="K8" s="89"/>
      <c r="L8" s="89"/>
    </row>
    <row r="9" spans="1:12" x14ac:dyDescent="0.2">
      <c r="A9" s="250" t="s">
        <v>0</v>
      </c>
      <c r="B9" s="250" t="s">
        <v>105</v>
      </c>
      <c r="C9" s="247">
        <v>1</v>
      </c>
      <c r="D9" s="247"/>
      <c r="E9" s="247">
        <v>2</v>
      </c>
      <c r="F9" s="247"/>
      <c r="G9" s="247">
        <v>3</v>
      </c>
      <c r="H9" s="247"/>
      <c r="I9" s="247">
        <v>4</v>
      </c>
      <c r="J9" s="247"/>
      <c r="K9" s="247">
        <v>5</v>
      </c>
      <c r="L9" s="247"/>
    </row>
    <row r="10" spans="1:12" ht="39.950000000000003" customHeight="1" x14ac:dyDescent="0.2">
      <c r="A10" s="251"/>
      <c r="B10" s="252"/>
      <c r="C10" s="248" t="s">
        <v>162</v>
      </c>
      <c r="D10" s="248"/>
      <c r="E10" s="248" t="s">
        <v>181</v>
      </c>
      <c r="F10" s="248"/>
      <c r="G10" s="248" t="s">
        <v>185</v>
      </c>
      <c r="H10" s="248"/>
      <c r="I10" s="248" t="s">
        <v>191</v>
      </c>
      <c r="J10" s="248"/>
      <c r="K10" s="248" t="s">
        <v>202</v>
      </c>
      <c r="L10" s="248"/>
    </row>
    <row r="11" spans="1:12" ht="39.950000000000003" customHeight="1" x14ac:dyDescent="0.2">
      <c r="A11" s="252"/>
      <c r="B11" s="112" t="s">
        <v>106</v>
      </c>
      <c r="C11" s="112" t="s">
        <v>107</v>
      </c>
      <c r="D11" s="113" t="s">
        <v>108</v>
      </c>
      <c r="E11" s="112" t="s">
        <v>107</v>
      </c>
      <c r="F11" s="113" t="s">
        <v>108</v>
      </c>
      <c r="G11" s="112" t="s">
        <v>107</v>
      </c>
      <c r="H11" s="113" t="s">
        <v>108</v>
      </c>
      <c r="I11" s="112" t="s">
        <v>107</v>
      </c>
      <c r="J11" s="113" t="s">
        <v>108</v>
      </c>
      <c r="K11" s="181" t="s">
        <v>107</v>
      </c>
      <c r="L11" s="113" t="s">
        <v>108</v>
      </c>
    </row>
    <row r="12" spans="1:12" ht="24.95" customHeight="1" x14ac:dyDescent="0.2">
      <c r="A12" s="110" t="s">
        <v>122</v>
      </c>
      <c r="B12" s="114" t="s">
        <v>109</v>
      </c>
      <c r="C12" s="115"/>
      <c r="D12" s="115"/>
      <c r="E12" s="115"/>
      <c r="F12" s="115"/>
      <c r="G12" s="115"/>
      <c r="H12" s="115"/>
      <c r="I12" s="115"/>
      <c r="J12" s="115"/>
      <c r="K12" s="115"/>
      <c r="L12" s="115"/>
    </row>
    <row r="13" spans="1:12" ht="299.25" x14ac:dyDescent="0.2">
      <c r="A13" s="250" t="s">
        <v>123</v>
      </c>
      <c r="B13" s="116" t="s">
        <v>153</v>
      </c>
      <c r="C13" s="108" t="str">
        <f>+C14</f>
        <v>SI</v>
      </c>
      <c r="D13" s="117" t="s">
        <v>182</v>
      </c>
      <c r="E13" s="108" t="str">
        <f>+E14</f>
        <v>SI</v>
      </c>
      <c r="F13" s="117" t="s">
        <v>183</v>
      </c>
      <c r="G13" s="108" t="str">
        <f>+G14</f>
        <v>SI</v>
      </c>
      <c r="H13" s="117" t="s">
        <v>186</v>
      </c>
      <c r="I13" s="108" t="str">
        <f>+I14</f>
        <v>SI</v>
      </c>
      <c r="J13" s="117" t="s">
        <v>192</v>
      </c>
      <c r="K13" s="108" t="str">
        <f>+K14</f>
        <v>NO</v>
      </c>
      <c r="L13" s="117" t="s">
        <v>205</v>
      </c>
    </row>
    <row r="14" spans="1:12" s="85" customFormat="1" ht="48.75" customHeight="1" x14ac:dyDescent="0.25">
      <c r="A14" s="251"/>
      <c r="B14" s="118" t="s">
        <v>152</v>
      </c>
      <c r="C14" s="108" t="str">
        <f>+IF(D14&gt;=VTE!$D$6,"SI","NO")</f>
        <v>SI</v>
      </c>
      <c r="D14" s="119">
        <f>+VTE!G6</f>
        <v>822763289</v>
      </c>
      <c r="E14" s="108" t="str">
        <f>+IF(F14&gt;=VTE!$D$6,"SI","NO")</f>
        <v>SI</v>
      </c>
      <c r="F14" s="120">
        <f>+VTE!K6</f>
        <v>319264459</v>
      </c>
      <c r="G14" s="108" t="str">
        <f>+IF(H14&gt;=VTE!$D$6,"SI","NO")</f>
        <v>SI</v>
      </c>
      <c r="H14" s="120">
        <f>+VTE!O6</f>
        <v>117257907</v>
      </c>
      <c r="I14" s="108" t="str">
        <f>+IF(J14&gt;=VTE!$D$6,"SI","NO")</f>
        <v>SI</v>
      </c>
      <c r="J14" s="120">
        <f>+VTE!S6</f>
        <v>297701646</v>
      </c>
      <c r="K14" s="108" t="str">
        <f>+IF(L14&gt;=VTE!$D$6,"SI","NO")</f>
        <v>NO</v>
      </c>
      <c r="L14" s="120">
        <f>+VTE!W6</f>
        <v>50946263</v>
      </c>
    </row>
    <row r="15" spans="1:12" s="85" customFormat="1" ht="92.25" customHeight="1" x14ac:dyDescent="0.25">
      <c r="A15" s="251"/>
      <c r="B15" s="121" t="s">
        <v>154</v>
      </c>
      <c r="C15" s="122" t="s">
        <v>111</v>
      </c>
      <c r="D15" s="122" t="s">
        <v>111</v>
      </c>
      <c r="E15" s="122" t="s">
        <v>110</v>
      </c>
      <c r="F15" s="122" t="s">
        <v>111</v>
      </c>
      <c r="G15" s="122" t="s">
        <v>110</v>
      </c>
      <c r="H15" s="122" t="s">
        <v>111</v>
      </c>
      <c r="I15" s="122" t="s">
        <v>111</v>
      </c>
      <c r="J15" s="122" t="s">
        <v>111</v>
      </c>
      <c r="K15" s="122" t="s">
        <v>206</v>
      </c>
      <c r="L15" s="122" t="s">
        <v>111</v>
      </c>
    </row>
    <row r="16" spans="1:12" s="85" customFormat="1" ht="69.75" customHeight="1" x14ac:dyDescent="0.25">
      <c r="A16" s="252"/>
      <c r="B16" s="121" t="s">
        <v>147</v>
      </c>
      <c r="C16" s="122" t="s">
        <v>111</v>
      </c>
      <c r="D16" s="122" t="s">
        <v>111</v>
      </c>
      <c r="E16" s="122" t="s">
        <v>110</v>
      </c>
      <c r="F16" s="122" t="s">
        <v>111</v>
      </c>
      <c r="G16" s="122" t="s">
        <v>110</v>
      </c>
      <c r="H16" s="122" t="s">
        <v>111</v>
      </c>
      <c r="I16" s="122" t="s">
        <v>111</v>
      </c>
      <c r="J16" s="122" t="s">
        <v>111</v>
      </c>
      <c r="K16" s="122" t="s">
        <v>206</v>
      </c>
      <c r="L16" s="122" t="s">
        <v>111</v>
      </c>
    </row>
    <row r="17" spans="1:24" ht="24.95" customHeight="1" x14ac:dyDescent="0.2">
      <c r="A17" s="110" t="s">
        <v>158</v>
      </c>
      <c r="B17" s="123" t="s">
        <v>127</v>
      </c>
      <c r="C17" s="124"/>
      <c r="D17" s="124"/>
      <c r="E17" s="124"/>
      <c r="F17" s="124"/>
      <c r="G17" s="124"/>
      <c r="H17" s="124"/>
      <c r="I17" s="124"/>
      <c r="J17" s="124"/>
      <c r="K17" s="124"/>
      <c r="L17" s="124"/>
    </row>
    <row r="18" spans="1:24" ht="329.25" customHeight="1" x14ac:dyDescent="0.2">
      <c r="A18" s="246"/>
      <c r="B18" s="116" t="s">
        <v>157</v>
      </c>
      <c r="C18" s="108" t="s">
        <v>110</v>
      </c>
      <c r="D18" s="117" t="s">
        <v>214</v>
      </c>
      <c r="E18" s="108" t="s">
        <v>110</v>
      </c>
      <c r="F18" s="117" t="s">
        <v>213</v>
      </c>
      <c r="G18" s="108" t="s">
        <v>110</v>
      </c>
      <c r="H18" s="117" t="s">
        <v>193</v>
      </c>
      <c r="I18" s="108" t="s">
        <v>110</v>
      </c>
      <c r="J18" s="117" t="s">
        <v>194</v>
      </c>
      <c r="K18" s="108" t="s">
        <v>110</v>
      </c>
      <c r="L18" s="117" t="s">
        <v>207</v>
      </c>
    </row>
    <row r="19" spans="1:24" ht="307.5" customHeight="1" x14ac:dyDescent="0.2">
      <c r="A19" s="233"/>
      <c r="B19" s="116" t="s">
        <v>156</v>
      </c>
      <c r="C19" s="108" t="s">
        <v>110</v>
      </c>
      <c r="D19" s="117" t="s">
        <v>188</v>
      </c>
      <c r="E19" s="108" t="s">
        <v>110</v>
      </c>
      <c r="F19" s="117" t="s">
        <v>189</v>
      </c>
      <c r="G19" s="108" t="s">
        <v>110</v>
      </c>
      <c r="H19" s="117" t="s">
        <v>199</v>
      </c>
      <c r="I19" s="108" t="s">
        <v>110</v>
      </c>
      <c r="J19" s="117" t="s">
        <v>195</v>
      </c>
      <c r="K19" s="108" t="s">
        <v>110</v>
      </c>
      <c r="L19" s="117" t="s">
        <v>209</v>
      </c>
    </row>
    <row r="20" spans="1:24" ht="284.25" customHeight="1" x14ac:dyDescent="0.2">
      <c r="A20" s="234"/>
      <c r="B20" s="116" t="s">
        <v>155</v>
      </c>
      <c r="C20" s="108" t="s">
        <v>110</v>
      </c>
      <c r="D20" s="117" t="s">
        <v>179</v>
      </c>
      <c r="E20" s="108" t="s">
        <v>110</v>
      </c>
      <c r="F20" s="117" t="s">
        <v>184</v>
      </c>
      <c r="G20" s="108" t="s">
        <v>110</v>
      </c>
      <c r="H20" s="117" t="s">
        <v>200</v>
      </c>
      <c r="I20" s="108" t="s">
        <v>110</v>
      </c>
      <c r="J20" s="117" t="s">
        <v>197</v>
      </c>
      <c r="K20" s="108" t="s">
        <v>110</v>
      </c>
      <c r="L20" s="117" t="s">
        <v>211</v>
      </c>
    </row>
    <row r="21" spans="1:24" ht="24.95" customHeight="1" x14ac:dyDescent="0.2">
      <c r="A21" s="110" t="s">
        <v>128</v>
      </c>
      <c r="B21" s="123" t="s">
        <v>129</v>
      </c>
      <c r="C21" s="124"/>
      <c r="D21" s="124"/>
      <c r="E21" s="124"/>
      <c r="F21" s="124"/>
      <c r="G21" s="124"/>
      <c r="H21" s="124"/>
      <c r="I21" s="124"/>
      <c r="J21" s="124"/>
      <c r="K21" s="124"/>
      <c r="L21" s="124"/>
    </row>
    <row r="22" spans="1:24" ht="48.75" customHeight="1" x14ac:dyDescent="0.2">
      <c r="A22" s="112"/>
      <c r="B22" s="125" t="s">
        <v>130</v>
      </c>
      <c r="C22" s="108"/>
      <c r="D22" s="109"/>
      <c r="E22" s="108"/>
      <c r="F22" s="109"/>
      <c r="G22" s="108"/>
      <c r="H22" s="109"/>
      <c r="I22" s="108"/>
      <c r="J22" s="109"/>
      <c r="K22" s="108"/>
      <c r="L22" s="109"/>
    </row>
    <row r="23" spans="1:24" ht="13.5" thickBot="1" x14ac:dyDescent="0.25">
      <c r="A23" s="91"/>
      <c r="B23" s="91"/>
      <c r="C23" s="91"/>
      <c r="D23" s="91"/>
      <c r="E23" s="91"/>
      <c r="F23" s="91"/>
      <c r="G23" s="91"/>
      <c r="H23" s="91"/>
      <c r="I23" s="91"/>
      <c r="J23" s="91"/>
      <c r="K23" s="91"/>
      <c r="L23" s="91"/>
    </row>
    <row r="24" spans="1:24" s="92" customFormat="1" ht="19.5" customHeight="1" thickBot="1" x14ac:dyDescent="0.3">
      <c r="A24" s="236" t="s">
        <v>112</v>
      </c>
      <c r="B24" s="237"/>
      <c r="C24" s="238" t="s">
        <v>125</v>
      </c>
      <c r="D24" s="239"/>
      <c r="E24" s="238" t="s">
        <v>125</v>
      </c>
      <c r="F24" s="239"/>
      <c r="G24" s="238" t="s">
        <v>125</v>
      </c>
      <c r="H24" s="239"/>
      <c r="I24" s="238" t="s">
        <v>125</v>
      </c>
      <c r="J24" s="239"/>
      <c r="K24" s="238" t="s">
        <v>215</v>
      </c>
      <c r="L24" s="239"/>
    </row>
    <row r="25" spans="1:24" x14ac:dyDescent="0.2">
      <c r="D25" s="94"/>
      <c r="M25" s="94"/>
      <c r="N25" s="94"/>
    </row>
    <row r="26" spans="1:24" s="98" customFormat="1" ht="15.75" hidden="1" x14ac:dyDescent="0.25">
      <c r="A26" s="126"/>
      <c r="B26" s="127" t="s">
        <v>131</v>
      </c>
      <c r="C26" s="92"/>
      <c r="D26" s="128">
        <f>+D22</f>
        <v>0</v>
      </c>
      <c r="E26" s="126"/>
      <c r="F26" s="128">
        <f>+F22</f>
        <v>0</v>
      </c>
      <c r="G26" s="126"/>
      <c r="H26" s="128">
        <f>+H22</f>
        <v>0</v>
      </c>
      <c r="I26" s="126"/>
      <c r="J26" s="128">
        <f>+J22</f>
        <v>0</v>
      </c>
      <c r="K26" s="126"/>
      <c r="L26" s="128">
        <f>+L22</f>
        <v>0</v>
      </c>
      <c r="M26" s="128">
        <f>+MAX(C26:J26)</f>
        <v>0</v>
      </c>
      <c r="N26" s="128"/>
    </row>
    <row r="27" spans="1:24" s="98" customFormat="1" ht="15.75" hidden="1" x14ac:dyDescent="0.25">
      <c r="A27" s="126"/>
      <c r="B27" s="127" t="s">
        <v>132</v>
      </c>
      <c r="C27" s="92"/>
      <c r="D27" s="130" t="e">
        <f>+ROUND(IF(D26&lt;=VLOOKUP($B$44,formula,2,FALSE),800*(1-((VLOOKUP($B$44,formula,2,FALSE)-D26)/VLOOKUP($B$44,formula,2,FALSE))),800*(1-2*(ABS(VLOOKUP($B$44,formula,2,FALSE)-D26)/VLOOKUP($B$44,formula,2,FALSE)))),3)</f>
        <v>#DIV/0!</v>
      </c>
      <c r="E27" s="126"/>
      <c r="F27" s="130" t="e">
        <f>+ROUND(IF(F26&lt;=VLOOKUP($B$44,formula,2,FALSE),800*(1-((VLOOKUP($B$44,formula,2,FALSE)-F26)/VLOOKUP($B$44,formula,2,FALSE))),800*(1-2*(ABS(VLOOKUP($B$44,formula,2,FALSE)-F26)/VLOOKUP($B$44,formula,2,FALSE)))),3)</f>
        <v>#DIV/0!</v>
      </c>
      <c r="G27" s="126"/>
      <c r="H27" s="130" t="e">
        <f>+ROUND(IF(H26&lt;=VLOOKUP($B$44,formula,2,FALSE),800*(1-((VLOOKUP($B$44,formula,2,FALSE)-H26)/VLOOKUP($B$44,formula,2,FALSE))),800*(1-2*(ABS(VLOOKUP($B$44,formula,2,FALSE)-H26)/VLOOKUP($B$44,formula,2,FALSE)))),3)</f>
        <v>#DIV/0!</v>
      </c>
      <c r="I27" s="126"/>
      <c r="J27" s="130" t="e">
        <f>+ROUND(IF(J26&lt;=VLOOKUP($B$44,formula,2,FALSE),800*(1-((VLOOKUP($B$44,formula,2,FALSE)-J26)/VLOOKUP($B$44,formula,2,FALSE))),800*(1-2*(ABS(VLOOKUP($B$44,formula,2,FALSE)-J26)/VLOOKUP($B$44,formula,2,FALSE)))),3)</f>
        <v>#DIV/0!</v>
      </c>
      <c r="K27" s="126"/>
      <c r="L27" s="130" t="e">
        <f>+ROUND(IF(L26&lt;=VLOOKUP($B$44,formula,2,FALSE),800*(1-((VLOOKUP($B$44,formula,2,FALSE)-L26)/VLOOKUP($B$44,formula,2,FALSE))),800*(1-2*(ABS(VLOOKUP($B$44,formula,2,FALSE)-L26)/VLOOKUP($B$44,formula,2,FALSE)))),3)</f>
        <v>#DIV/0!</v>
      </c>
      <c r="M27" s="126"/>
      <c r="N27" s="130"/>
    </row>
    <row r="28" spans="1:24" s="98" customFormat="1" ht="15.75" hidden="1" x14ac:dyDescent="0.25">
      <c r="A28" s="126"/>
      <c r="B28" s="127" t="s">
        <v>150</v>
      </c>
      <c r="C28" s="92"/>
      <c r="D28" s="126">
        <v>100</v>
      </c>
      <c r="E28" s="126"/>
      <c r="F28" s="126">
        <v>200</v>
      </c>
      <c r="G28" s="126"/>
      <c r="H28" s="126">
        <v>200</v>
      </c>
      <c r="I28" s="126"/>
      <c r="J28" s="126">
        <v>200</v>
      </c>
      <c r="K28" s="126"/>
      <c r="L28" s="126">
        <v>200</v>
      </c>
      <c r="M28" s="126"/>
      <c r="N28" s="126"/>
    </row>
    <row r="29" spans="1:24" s="98" customFormat="1" ht="15.75" hidden="1" x14ac:dyDescent="0.25">
      <c r="A29" s="126"/>
      <c r="B29" s="127" t="s">
        <v>133</v>
      </c>
      <c r="C29" s="92"/>
      <c r="D29" s="131" t="e">
        <f>SUM(D27:D28)</f>
        <v>#DIV/0!</v>
      </c>
      <c r="E29" s="126"/>
      <c r="F29" s="131" t="e">
        <f>SUM(F27:F28)</f>
        <v>#DIV/0!</v>
      </c>
      <c r="G29" s="126"/>
      <c r="H29" s="131" t="e">
        <f>SUM(H27:H28)</f>
        <v>#DIV/0!</v>
      </c>
      <c r="I29" s="126"/>
      <c r="J29" s="131" t="e">
        <f>SUM(J27:J28)</f>
        <v>#DIV/0!</v>
      </c>
      <c r="K29" s="126"/>
      <c r="L29" s="131" t="e">
        <f>SUM(L27:L28)</f>
        <v>#DIV/0!</v>
      </c>
      <c r="M29" s="126"/>
      <c r="N29" s="131"/>
    </row>
    <row r="30" spans="1:24" s="98" customFormat="1" ht="18" hidden="1" x14ac:dyDescent="0.25">
      <c r="A30" s="126"/>
      <c r="B30" s="127" t="s">
        <v>134</v>
      </c>
      <c r="C30" s="132"/>
      <c r="D30" s="133">
        <v>4</v>
      </c>
      <c r="E30" s="133"/>
      <c r="F30" s="133">
        <v>1</v>
      </c>
      <c r="G30" s="133"/>
      <c r="H30" s="133">
        <v>3</v>
      </c>
      <c r="I30" s="133"/>
      <c r="J30" s="133">
        <v>2</v>
      </c>
      <c r="K30" s="133"/>
      <c r="L30" s="133">
        <v>2</v>
      </c>
      <c r="M30" s="133"/>
      <c r="N30" s="133"/>
    </row>
    <row r="31" spans="1:24" s="98" customFormat="1" ht="15.75" hidden="1" x14ac:dyDescent="0.25">
      <c r="A31" s="126"/>
      <c r="B31" s="127"/>
      <c r="C31" s="96"/>
      <c r="D31" s="134"/>
      <c r="E31" s="135"/>
      <c r="F31" s="134"/>
      <c r="G31" s="135"/>
      <c r="H31" s="134"/>
      <c r="I31" s="135"/>
      <c r="J31" s="134"/>
      <c r="K31" s="135"/>
      <c r="L31" s="134"/>
      <c r="M31" s="135"/>
      <c r="N31" s="135"/>
    </row>
    <row r="32" spans="1:24" s="98" customFormat="1" ht="18" hidden="1" x14ac:dyDescent="0.25">
      <c r="A32" s="107" t="s">
        <v>135</v>
      </c>
      <c r="B32" s="180">
        <v>144091054</v>
      </c>
      <c r="C32" s="96"/>
      <c r="D32" s="96"/>
      <c r="E32" s="135"/>
      <c r="F32" s="135"/>
      <c r="G32" s="135"/>
      <c r="H32" s="135"/>
      <c r="I32" s="135"/>
      <c r="J32" s="135"/>
      <c r="K32" s="135"/>
      <c r="L32" s="135"/>
      <c r="M32" s="126"/>
      <c r="N32" s="126"/>
      <c r="R32" s="99"/>
      <c r="X32" s="99"/>
    </row>
    <row r="33" spans="1:14" s="98" customFormat="1" ht="15.75" hidden="1" x14ac:dyDescent="0.25">
      <c r="A33" s="136"/>
      <c r="B33" s="137"/>
      <c r="C33" s="96"/>
      <c r="D33" s="96"/>
      <c r="E33" s="135"/>
      <c r="F33" s="135"/>
      <c r="G33" s="135"/>
      <c r="H33" s="135"/>
      <c r="I33" s="135"/>
      <c r="J33" s="135"/>
      <c r="K33" s="135"/>
      <c r="L33" s="135"/>
      <c r="M33" s="126"/>
      <c r="N33" s="126"/>
    </row>
    <row r="34" spans="1:14" s="98" customFormat="1" ht="15.75" hidden="1" x14ac:dyDescent="0.25">
      <c r="A34" s="107" t="s">
        <v>136</v>
      </c>
      <c r="B34" s="138" t="s">
        <v>137</v>
      </c>
      <c r="C34" s="96"/>
      <c r="D34" s="129"/>
      <c r="E34" s="135"/>
      <c r="F34" s="135"/>
      <c r="G34" s="135"/>
      <c r="H34" s="135"/>
      <c r="I34" s="135"/>
      <c r="J34" s="135"/>
      <c r="K34" s="135"/>
      <c r="L34" s="135"/>
      <c r="M34" s="126"/>
      <c r="N34" s="126"/>
    </row>
    <row r="35" spans="1:14" s="98" customFormat="1" ht="18" hidden="1" x14ac:dyDescent="0.25">
      <c r="A35" s="139">
        <v>1</v>
      </c>
      <c r="B35" s="140">
        <f>+AVERAGE(D26:J26)</f>
        <v>0</v>
      </c>
      <c r="C35" s="96"/>
      <c r="D35" s="96"/>
      <c r="E35" s="135"/>
      <c r="F35" s="135"/>
      <c r="G35" s="135"/>
      <c r="H35" s="135"/>
      <c r="I35" s="135"/>
      <c r="J35" s="135"/>
      <c r="K35" s="135"/>
      <c r="L35" s="135"/>
      <c r="M35" s="126"/>
      <c r="N35" s="126"/>
    </row>
    <row r="36" spans="1:14" s="98" customFormat="1" ht="18" hidden="1" x14ac:dyDescent="0.25">
      <c r="A36" s="139">
        <v>2</v>
      </c>
      <c r="B36" s="140">
        <f>+(B35+M26)/2</f>
        <v>0</v>
      </c>
      <c r="C36" s="96"/>
      <c r="D36" s="96"/>
      <c r="E36" s="135"/>
      <c r="F36" s="135"/>
      <c r="G36" s="135"/>
      <c r="H36" s="135"/>
      <c r="I36" s="135"/>
      <c r="J36" s="135"/>
      <c r="K36" s="135"/>
      <c r="L36" s="135"/>
      <c r="M36" s="126"/>
      <c r="N36" s="126"/>
    </row>
    <row r="37" spans="1:14" s="98" customFormat="1" ht="18" hidden="1" x14ac:dyDescent="0.25">
      <c r="A37" s="139">
        <v>3</v>
      </c>
      <c r="B37" s="140" t="e">
        <f>+GEOMEAN(D26:J26,B32,B32)</f>
        <v>#NUM!</v>
      </c>
      <c r="C37" s="135"/>
      <c r="D37" s="96"/>
      <c r="E37" s="96"/>
      <c r="F37" s="96"/>
      <c r="G37" s="96"/>
      <c r="H37" s="96"/>
      <c r="I37" s="96"/>
      <c r="J37" s="96"/>
      <c r="K37" s="96"/>
      <c r="L37" s="96"/>
      <c r="M37" s="126"/>
      <c r="N37" s="126"/>
    </row>
    <row r="38" spans="1:14" s="98" customFormat="1" ht="15.75" hidden="1" x14ac:dyDescent="0.25">
      <c r="A38" s="96"/>
      <c r="B38" s="137"/>
      <c r="C38" s="135"/>
      <c r="D38" s="96"/>
      <c r="E38" s="96"/>
      <c r="F38" s="96"/>
      <c r="G38" s="96"/>
      <c r="H38" s="96"/>
      <c r="I38" s="96"/>
      <c r="J38" s="96"/>
      <c r="K38" s="96"/>
      <c r="L38" s="96"/>
      <c r="M38" s="126"/>
      <c r="N38" s="126"/>
    </row>
    <row r="39" spans="1:14" s="98" customFormat="1" ht="18" hidden="1" x14ac:dyDescent="0.25">
      <c r="A39" s="141" t="s">
        <v>138</v>
      </c>
      <c r="B39" s="142">
        <f>+COUNT(C26:J26)</f>
        <v>4</v>
      </c>
      <c r="C39" s="135"/>
      <c r="D39" s="96"/>
      <c r="E39" s="96"/>
      <c r="F39" s="135"/>
      <c r="G39" s="135"/>
      <c r="H39" s="135"/>
      <c r="I39" s="135"/>
      <c r="J39" s="135"/>
      <c r="K39" s="135"/>
      <c r="L39" s="135"/>
      <c r="M39" s="126"/>
      <c r="N39" s="126"/>
    </row>
    <row r="40" spans="1:14" s="98" customFormat="1" ht="18" hidden="1" x14ac:dyDescent="0.25">
      <c r="A40" s="143" t="s">
        <v>139</v>
      </c>
      <c r="B40" s="144">
        <f>+IF(AND(1&lt;=B39,B39&lt;=3),1,IF(AND(4&lt;=B39,B39&lt;=6),2,IF(AND(7&lt;=B39,B39&lt;=10),3,"NO APLICA")))</f>
        <v>2</v>
      </c>
      <c r="C40" s="135"/>
      <c r="D40" s="96"/>
      <c r="E40" s="96"/>
      <c r="F40" s="135"/>
      <c r="G40" s="135"/>
      <c r="H40" s="135"/>
      <c r="I40" s="135"/>
      <c r="J40" s="135"/>
      <c r="K40" s="135"/>
      <c r="L40" s="135"/>
      <c r="M40" s="126"/>
      <c r="N40" s="126"/>
    </row>
    <row r="41" spans="1:14" s="98" customFormat="1" ht="12.75" hidden="1" customHeight="1" x14ac:dyDescent="0.25">
      <c r="A41" s="145"/>
      <c r="B41" s="146"/>
      <c r="C41" s="135"/>
      <c r="D41" s="96"/>
      <c r="E41" s="96"/>
      <c r="F41" s="135"/>
      <c r="G41" s="135"/>
      <c r="H41" s="135"/>
      <c r="I41" s="135"/>
      <c r="J41" s="135"/>
      <c r="K41" s="135"/>
      <c r="L41" s="135"/>
      <c r="M41" s="126"/>
      <c r="N41" s="126"/>
    </row>
    <row r="42" spans="1:14" s="98" customFormat="1" ht="18" hidden="1" x14ac:dyDescent="0.25">
      <c r="A42" s="141" t="s">
        <v>140</v>
      </c>
      <c r="B42" s="147">
        <v>2963.58</v>
      </c>
      <c r="C42" s="135"/>
      <c r="D42" s="96"/>
      <c r="E42" s="96"/>
      <c r="F42" s="135"/>
      <c r="G42" s="135"/>
      <c r="H42" s="135"/>
      <c r="I42" s="135"/>
      <c r="J42" s="135"/>
      <c r="K42" s="135"/>
      <c r="L42" s="135"/>
      <c r="M42" s="126"/>
      <c r="N42" s="126"/>
    </row>
    <row r="43" spans="1:14" s="98" customFormat="1" ht="18" hidden="1" x14ac:dyDescent="0.25">
      <c r="A43" s="141" t="s">
        <v>141</v>
      </c>
      <c r="B43" s="148">
        <f>+MOD(B42,INT(B42))</f>
        <v>0.57999999999992724</v>
      </c>
      <c r="C43" s="135"/>
      <c r="D43" s="96"/>
      <c r="E43" s="96"/>
      <c r="F43" s="135"/>
      <c r="G43" s="135"/>
      <c r="H43" s="135"/>
      <c r="I43" s="135"/>
      <c r="J43" s="135"/>
      <c r="K43" s="135"/>
      <c r="L43" s="135"/>
      <c r="M43" s="126"/>
      <c r="N43" s="126"/>
    </row>
    <row r="44" spans="1:14" s="98" customFormat="1" ht="47.25" hidden="1" x14ac:dyDescent="0.25">
      <c r="A44" s="141" t="s">
        <v>136</v>
      </c>
      <c r="B44" s="149">
        <v>2</v>
      </c>
      <c r="C44" s="135" t="s">
        <v>151</v>
      </c>
      <c r="D44" s="96"/>
      <c r="E44" s="96"/>
      <c r="F44" s="135"/>
      <c r="G44" s="135"/>
      <c r="H44" s="135"/>
      <c r="I44" s="135"/>
      <c r="J44" s="135"/>
      <c r="K44" s="135"/>
      <c r="L44" s="135"/>
      <c r="M44" s="126"/>
      <c r="N44" s="126"/>
    </row>
    <row r="45" spans="1:14" x14ac:dyDescent="0.2">
      <c r="D45" s="94"/>
    </row>
    <row r="46" spans="1:14" ht="12.75" customHeight="1" x14ac:dyDescent="0.2">
      <c r="C46" s="94"/>
      <c r="E46" s="95"/>
      <c r="G46" s="95"/>
      <c r="I46" s="95"/>
      <c r="K46" s="95"/>
    </row>
    <row r="47" spans="1:14" ht="12.75" customHeight="1" x14ac:dyDescent="0.2">
      <c r="B47" s="87" t="s">
        <v>113</v>
      </c>
      <c r="C47" s="94"/>
      <c r="E47" s="95"/>
      <c r="G47" s="95"/>
      <c r="I47" s="95"/>
      <c r="K47" s="95"/>
    </row>
    <row r="48" spans="1:14" ht="12.75" customHeight="1" x14ac:dyDescent="0.2">
      <c r="C48" s="94"/>
      <c r="E48" s="95"/>
      <c r="G48" s="95"/>
      <c r="I48" s="95"/>
      <c r="K48" s="95"/>
    </row>
    <row r="49" spans="2:12" ht="12.75" customHeight="1" x14ac:dyDescent="0.2">
      <c r="C49" s="94"/>
      <c r="E49" s="95"/>
      <c r="G49" s="95"/>
      <c r="I49" s="95"/>
      <c r="K49" s="95"/>
    </row>
    <row r="50" spans="2:12" ht="18.75" customHeight="1" x14ac:dyDescent="0.2">
      <c r="B50" s="96"/>
      <c r="E50" s="95"/>
      <c r="G50" s="95"/>
      <c r="I50" s="95"/>
      <c r="K50" s="95"/>
    </row>
    <row r="51" spans="2:12" ht="15.75" x14ac:dyDescent="0.2">
      <c r="B51" s="97" t="s">
        <v>114</v>
      </c>
      <c r="C51" s="94"/>
      <c r="E51" s="95"/>
      <c r="G51" s="95"/>
      <c r="I51" s="95"/>
      <c r="K51" s="95"/>
    </row>
    <row r="52" spans="2:12" ht="15.75" x14ac:dyDescent="0.25">
      <c r="B52" s="98" t="s">
        <v>149</v>
      </c>
      <c r="C52" s="94"/>
      <c r="E52" s="95"/>
      <c r="G52" s="95"/>
      <c r="I52" s="95"/>
      <c r="K52" s="95"/>
    </row>
    <row r="53" spans="2:12" ht="12.75" customHeight="1" x14ac:dyDescent="0.2">
      <c r="C53" s="94"/>
      <c r="E53" s="95"/>
      <c r="G53" s="95"/>
      <c r="I53" s="95"/>
      <c r="K53" s="95"/>
    </row>
    <row r="54" spans="2:12" ht="12.75" customHeight="1" x14ac:dyDescent="0.2">
      <c r="C54" s="94"/>
      <c r="E54" s="95"/>
      <c r="G54" s="95"/>
      <c r="I54" s="95"/>
      <c r="K54" s="95"/>
    </row>
    <row r="55" spans="2:12" ht="14.25" customHeight="1" x14ac:dyDescent="0.25">
      <c r="B55" s="98"/>
      <c r="C55" s="98"/>
      <c r="D55" s="99"/>
      <c r="E55" s="99"/>
      <c r="F55" s="98"/>
      <c r="G55" s="99"/>
      <c r="H55" s="98"/>
      <c r="I55" s="99"/>
      <c r="J55" s="98"/>
      <c r="K55" s="99"/>
      <c r="L55" s="98"/>
    </row>
    <row r="56" spans="2:12" ht="15.75" x14ac:dyDescent="0.2">
      <c r="B56" s="97" t="s">
        <v>115</v>
      </c>
      <c r="D56" s="97"/>
      <c r="E56" s="97"/>
      <c r="F56" s="97"/>
      <c r="G56" s="97"/>
      <c r="H56" s="97"/>
      <c r="I56" s="97"/>
      <c r="J56" s="97"/>
      <c r="K56" s="97"/>
      <c r="L56" s="97"/>
    </row>
    <row r="57" spans="2:12" ht="15.75" x14ac:dyDescent="0.25">
      <c r="B57" s="98" t="s">
        <v>116</v>
      </c>
      <c r="D57" s="99"/>
      <c r="E57" s="99"/>
      <c r="F57" s="98"/>
      <c r="G57" s="99"/>
      <c r="H57" s="98"/>
      <c r="I57" s="99"/>
      <c r="J57" s="98"/>
      <c r="K57" s="99"/>
      <c r="L57" s="98"/>
    </row>
    <row r="58" spans="2:12" ht="15.75" x14ac:dyDescent="0.25">
      <c r="B58" s="98" t="s">
        <v>117</v>
      </c>
      <c r="D58" s="99"/>
      <c r="E58" s="99"/>
      <c r="F58" s="98"/>
      <c r="G58" s="99"/>
      <c r="H58" s="98"/>
      <c r="I58" s="99"/>
      <c r="J58" s="98"/>
      <c r="K58" s="99"/>
      <c r="L58" s="98"/>
    </row>
    <row r="59" spans="2:12" ht="14.25" customHeight="1" x14ac:dyDescent="0.25">
      <c r="B59" s="98"/>
      <c r="C59" s="99"/>
      <c r="D59" s="99"/>
      <c r="E59" s="98"/>
      <c r="F59" s="98"/>
      <c r="G59" s="98"/>
      <c r="H59" s="98"/>
      <c r="I59" s="98"/>
      <c r="J59" s="98"/>
      <c r="K59" s="98"/>
      <c r="L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1">
    <mergeCell ref="K9:L9"/>
    <mergeCell ref="K10:L10"/>
    <mergeCell ref="K24:L24"/>
    <mergeCell ref="A7:B7"/>
    <mergeCell ref="A9:A11"/>
    <mergeCell ref="B9:B10"/>
    <mergeCell ref="C9:D9"/>
    <mergeCell ref="E9:F9"/>
    <mergeCell ref="C10:D10"/>
    <mergeCell ref="E10:F10"/>
    <mergeCell ref="A13:A16"/>
    <mergeCell ref="I9:J9"/>
    <mergeCell ref="I10:J10"/>
    <mergeCell ref="I24:J24"/>
    <mergeCell ref="G9:H9"/>
    <mergeCell ref="G10:H10"/>
    <mergeCell ref="A18:A20"/>
    <mergeCell ref="A24:B24"/>
    <mergeCell ref="C24:D24"/>
    <mergeCell ref="E24:F24"/>
    <mergeCell ref="G24:H24"/>
  </mergeCells>
  <conditionalFormatting sqref="C14:F14 C16:F16">
    <cfRule type="cellIs" dxfId="156" priority="144" operator="equal">
      <formula>"NO"</formula>
    </cfRule>
  </conditionalFormatting>
  <conditionalFormatting sqref="C24:D24">
    <cfRule type="cellIs" dxfId="155" priority="143" operator="equal">
      <formula>"NO HABIL"</formula>
    </cfRule>
  </conditionalFormatting>
  <conditionalFormatting sqref="C13:E13">
    <cfRule type="cellIs" dxfId="154" priority="142" operator="equal">
      <formula>"NO"</formula>
    </cfRule>
  </conditionalFormatting>
  <conditionalFormatting sqref="H14">
    <cfRule type="cellIs" dxfId="153" priority="140" operator="equal">
      <formula>"NO"</formula>
    </cfRule>
  </conditionalFormatting>
  <conditionalFormatting sqref="G13">
    <cfRule type="cellIs" dxfId="152" priority="139" operator="equal">
      <formula>"NO"</formula>
    </cfRule>
  </conditionalFormatting>
  <conditionalFormatting sqref="F22 C17:H17">
    <cfRule type="cellIs" dxfId="151" priority="138" operator="equal">
      <formula>"NO"</formula>
    </cfRule>
  </conditionalFormatting>
  <conditionalFormatting sqref="C22">
    <cfRule type="cellIs" dxfId="150" priority="137" operator="equal">
      <formula>"NO"</formula>
    </cfRule>
  </conditionalFormatting>
  <conditionalFormatting sqref="H22">
    <cfRule type="cellIs" dxfId="149" priority="135" operator="equal">
      <formula>"NO"</formula>
    </cfRule>
  </conditionalFormatting>
  <conditionalFormatting sqref="C21:F21">
    <cfRule type="cellIs" dxfId="148" priority="136" operator="equal">
      <formula>"NO"</formula>
    </cfRule>
  </conditionalFormatting>
  <conditionalFormatting sqref="G21:H21">
    <cfRule type="cellIs" dxfId="147" priority="134" operator="equal">
      <formula>"NO"</formula>
    </cfRule>
  </conditionalFormatting>
  <conditionalFormatting sqref="C18:C19 G18">
    <cfRule type="cellIs" dxfId="146" priority="133" operator="equal">
      <formula>"NO"</formula>
    </cfRule>
  </conditionalFormatting>
  <conditionalFormatting sqref="C20">
    <cfRule type="cellIs" dxfId="145" priority="132" operator="equal">
      <formula>"NO"</formula>
    </cfRule>
  </conditionalFormatting>
  <conditionalFormatting sqref="D22">
    <cfRule type="cellIs" dxfId="144" priority="131" operator="equal">
      <formula>"NO"</formula>
    </cfRule>
  </conditionalFormatting>
  <conditionalFormatting sqref="E22">
    <cfRule type="cellIs" dxfId="143" priority="130" operator="equal">
      <formula>"NO"</formula>
    </cfRule>
  </conditionalFormatting>
  <conditionalFormatting sqref="G22">
    <cfRule type="cellIs" dxfId="142" priority="129" operator="equal">
      <formula>"NO"</formula>
    </cfRule>
  </conditionalFormatting>
  <conditionalFormatting sqref="J22">
    <cfRule type="cellIs" dxfId="141" priority="93" operator="equal">
      <formula>"NO"</formula>
    </cfRule>
  </conditionalFormatting>
  <conditionalFormatting sqref="I22">
    <cfRule type="cellIs" dxfId="140" priority="90" operator="equal">
      <formula>"NO"</formula>
    </cfRule>
  </conditionalFormatting>
  <conditionalFormatting sqref="I17:J17">
    <cfRule type="cellIs" dxfId="139" priority="94" operator="equal">
      <formula>"NO"</formula>
    </cfRule>
  </conditionalFormatting>
  <conditionalFormatting sqref="I21:J21">
    <cfRule type="cellIs" dxfId="138" priority="92" operator="equal">
      <formula>"NO"</formula>
    </cfRule>
  </conditionalFormatting>
  <conditionalFormatting sqref="I20">
    <cfRule type="cellIs" dxfId="137" priority="88" operator="equal">
      <formula>"NO"</formula>
    </cfRule>
  </conditionalFormatting>
  <conditionalFormatting sqref="G19">
    <cfRule type="cellIs" dxfId="136" priority="122" operator="equal">
      <formula>"NO"</formula>
    </cfRule>
  </conditionalFormatting>
  <conditionalFormatting sqref="G20">
    <cfRule type="cellIs" dxfId="135" priority="120" operator="equal">
      <formula>"NO"</formula>
    </cfRule>
  </conditionalFormatting>
  <conditionalFormatting sqref="I13">
    <cfRule type="cellIs" dxfId="134" priority="95" operator="equal">
      <formula>"NO"</formula>
    </cfRule>
  </conditionalFormatting>
  <conditionalFormatting sqref="I18">
    <cfRule type="cellIs" dxfId="133" priority="91" operator="equal">
      <formula>"NO"</formula>
    </cfRule>
  </conditionalFormatting>
  <conditionalFormatting sqref="C30 M30:N30 E30:H30">
    <cfRule type="cellIs" dxfId="132" priority="115" operator="equal">
      <formula>1</formula>
    </cfRule>
  </conditionalFormatting>
  <conditionalFormatting sqref="G14">
    <cfRule type="cellIs" dxfId="131" priority="114" operator="equal">
      <formula>"NO"</formula>
    </cfRule>
  </conditionalFormatting>
  <conditionalFormatting sqref="D20">
    <cfRule type="cellIs" dxfId="130" priority="110" operator="equal">
      <formula>"NO"</formula>
    </cfRule>
  </conditionalFormatting>
  <conditionalFormatting sqref="D18">
    <cfRule type="cellIs" dxfId="129" priority="112" operator="equal">
      <formula>"NO"</formula>
    </cfRule>
  </conditionalFormatting>
  <conditionalFormatting sqref="E18:E19">
    <cfRule type="cellIs" dxfId="128" priority="108" operator="equal">
      <formula>"NO"</formula>
    </cfRule>
  </conditionalFormatting>
  <conditionalFormatting sqref="E20">
    <cfRule type="cellIs" dxfId="127" priority="107" operator="equal">
      <formula>"NO"</formula>
    </cfRule>
  </conditionalFormatting>
  <conditionalFormatting sqref="J14">
    <cfRule type="cellIs" dxfId="126" priority="96" operator="equal">
      <formula>"NO"</formula>
    </cfRule>
  </conditionalFormatting>
  <conditionalFormatting sqref="D30">
    <cfRule type="cellIs" dxfId="125" priority="77" operator="equal">
      <formula>1</formula>
    </cfRule>
  </conditionalFormatting>
  <conditionalFormatting sqref="I19">
    <cfRule type="cellIs" dxfId="124" priority="89" operator="equal">
      <formula>"NO"</formula>
    </cfRule>
  </conditionalFormatting>
  <conditionalFormatting sqref="I24:J24">
    <cfRule type="cellIs" dxfId="123" priority="86" operator="equal">
      <formula>"NO HABIL"</formula>
    </cfRule>
  </conditionalFormatting>
  <conditionalFormatting sqref="I30:J30">
    <cfRule type="cellIs" dxfId="122" priority="85" operator="equal">
      <formula>1</formula>
    </cfRule>
  </conditionalFormatting>
  <conditionalFormatting sqref="I14">
    <cfRule type="cellIs" dxfId="121" priority="84" operator="equal">
      <formula>"NO"</formula>
    </cfRule>
  </conditionalFormatting>
  <conditionalFormatting sqref="H18">
    <cfRule type="cellIs" dxfId="120" priority="25" operator="equal">
      <formula>"NO"</formula>
    </cfRule>
  </conditionalFormatting>
  <conditionalFormatting sqref="J18">
    <cfRule type="cellIs" dxfId="119" priority="23" operator="equal">
      <formula>"NO"</formula>
    </cfRule>
  </conditionalFormatting>
  <conditionalFormatting sqref="F20">
    <cfRule type="cellIs" dxfId="118" priority="27" operator="equal">
      <formula>"NO"</formula>
    </cfRule>
  </conditionalFormatting>
  <conditionalFormatting sqref="G16:H16">
    <cfRule type="cellIs" dxfId="117" priority="49" operator="equal">
      <formula>"NO"</formula>
    </cfRule>
  </conditionalFormatting>
  <conditionalFormatting sqref="J20">
    <cfRule type="cellIs" dxfId="116" priority="21" operator="equal">
      <formula>"NO"</formula>
    </cfRule>
  </conditionalFormatting>
  <conditionalFormatting sqref="K13">
    <cfRule type="cellIs" dxfId="115" priority="17" operator="equal">
      <formula>"NO"</formula>
    </cfRule>
  </conditionalFormatting>
  <conditionalFormatting sqref="I16:J16">
    <cfRule type="cellIs" dxfId="114" priority="42" operator="equal">
      <formula>"NO"</formula>
    </cfRule>
  </conditionalFormatting>
  <conditionalFormatting sqref="E24:F24">
    <cfRule type="cellIs" dxfId="113" priority="36" operator="equal">
      <formula>"NO HABIL"</formula>
    </cfRule>
  </conditionalFormatting>
  <conditionalFormatting sqref="G24:H24">
    <cfRule type="cellIs" dxfId="112" priority="35" operator="equal">
      <formula>"NO HABIL"</formula>
    </cfRule>
  </conditionalFormatting>
  <conditionalFormatting sqref="C15:F15">
    <cfRule type="cellIs" dxfId="111" priority="34" operator="equal">
      <formula>"NO"</formula>
    </cfRule>
  </conditionalFormatting>
  <conditionalFormatting sqref="G15:H15">
    <cfRule type="cellIs" dxfId="110" priority="33" operator="equal">
      <formula>"NO"</formula>
    </cfRule>
  </conditionalFormatting>
  <conditionalFormatting sqref="I15:J15">
    <cfRule type="cellIs" dxfId="109" priority="32" operator="equal">
      <formula>"NO"</formula>
    </cfRule>
  </conditionalFormatting>
  <conditionalFormatting sqref="D19">
    <cfRule type="cellIs" dxfId="108" priority="31" operator="equal">
      <formula>"NO"</formula>
    </cfRule>
  </conditionalFormatting>
  <conditionalFormatting sqref="F13">
    <cfRule type="cellIs" dxfId="107" priority="30" operator="equal">
      <formula>"NO"</formula>
    </cfRule>
  </conditionalFormatting>
  <conditionalFormatting sqref="F18">
    <cfRule type="cellIs" dxfId="106" priority="29" operator="equal">
      <formula>"NO"</formula>
    </cfRule>
  </conditionalFormatting>
  <conditionalFormatting sqref="F19">
    <cfRule type="cellIs" dxfId="105" priority="28" operator="equal">
      <formula>"NO"</formula>
    </cfRule>
  </conditionalFormatting>
  <conditionalFormatting sqref="H13">
    <cfRule type="cellIs" dxfId="104" priority="26" operator="equal">
      <formula>"NO"</formula>
    </cfRule>
  </conditionalFormatting>
  <conditionalFormatting sqref="J13">
    <cfRule type="cellIs" dxfId="103" priority="24" operator="equal">
      <formula>"NO"</formula>
    </cfRule>
  </conditionalFormatting>
  <conditionalFormatting sqref="J19">
    <cfRule type="cellIs" dxfId="102" priority="22" operator="equal">
      <formula>"NO"</formula>
    </cfRule>
  </conditionalFormatting>
  <conditionalFormatting sqref="H19">
    <cfRule type="cellIs" dxfId="101" priority="20" operator="equal">
      <formula>"NO"</formula>
    </cfRule>
  </conditionalFormatting>
  <conditionalFormatting sqref="H20">
    <cfRule type="cellIs" dxfId="100" priority="19" operator="equal">
      <formula>"NO"</formula>
    </cfRule>
  </conditionalFormatting>
  <conditionalFormatting sqref="L22">
    <cfRule type="cellIs" dxfId="99" priority="15" operator="equal">
      <formula>"NO"</formula>
    </cfRule>
  </conditionalFormatting>
  <conditionalFormatting sqref="K22">
    <cfRule type="cellIs" dxfId="98" priority="12" operator="equal">
      <formula>"NO"</formula>
    </cfRule>
  </conditionalFormatting>
  <conditionalFormatting sqref="K17:L17">
    <cfRule type="cellIs" dxfId="97" priority="16" operator="equal">
      <formula>"NO"</formula>
    </cfRule>
  </conditionalFormatting>
  <conditionalFormatting sqref="K21:L21">
    <cfRule type="cellIs" dxfId="96" priority="14" operator="equal">
      <formula>"NO"</formula>
    </cfRule>
  </conditionalFormatting>
  <conditionalFormatting sqref="K20">
    <cfRule type="cellIs" dxfId="95" priority="10" operator="equal">
      <formula>"NO"</formula>
    </cfRule>
  </conditionalFormatting>
  <conditionalFormatting sqref="K18">
    <cfRule type="cellIs" dxfId="94" priority="13" operator="equal">
      <formula>"NO"</formula>
    </cfRule>
  </conditionalFormatting>
  <conditionalFormatting sqref="L14">
    <cfRule type="cellIs" dxfId="93" priority="18" operator="equal">
      <formula>"NO"</formula>
    </cfRule>
  </conditionalFormatting>
  <conditionalFormatting sqref="K19">
    <cfRule type="cellIs" dxfId="92" priority="11" operator="equal">
      <formula>"NO"</formula>
    </cfRule>
  </conditionalFormatting>
  <conditionalFormatting sqref="K24:L24">
    <cfRule type="cellIs" dxfId="91" priority="9" operator="equal">
      <formula>"NO HABIL"</formula>
    </cfRule>
  </conditionalFormatting>
  <conditionalFormatting sqref="K30:L30">
    <cfRule type="cellIs" dxfId="90" priority="8" operator="equal">
      <formula>1</formula>
    </cfRule>
  </conditionalFormatting>
  <conditionalFormatting sqref="K14">
    <cfRule type="cellIs" dxfId="89" priority="7" operator="equal">
      <formula>"NO"</formula>
    </cfRule>
  </conditionalFormatting>
  <conditionalFormatting sqref="K16:L16">
    <cfRule type="cellIs" dxfId="88" priority="6" operator="equal">
      <formula>"NO"</formula>
    </cfRule>
  </conditionalFormatting>
  <conditionalFormatting sqref="K15:L15">
    <cfRule type="cellIs" dxfId="87" priority="5" operator="equal">
      <formula>"NO"</formula>
    </cfRule>
  </conditionalFormatting>
  <conditionalFormatting sqref="L13">
    <cfRule type="cellIs" dxfId="86" priority="4" operator="equal">
      <formula>"NO"</formula>
    </cfRule>
  </conditionalFormatting>
  <conditionalFormatting sqref="L18">
    <cfRule type="cellIs" dxfId="85" priority="3" operator="equal">
      <formula>"NO"</formula>
    </cfRule>
  </conditionalFormatting>
  <conditionalFormatting sqref="L19">
    <cfRule type="cellIs" dxfId="84" priority="2" operator="equal">
      <formula>"NO"</formula>
    </cfRule>
  </conditionalFormatting>
  <conditionalFormatting sqref="L20">
    <cfRule type="cellIs" dxfId="83"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topLeftCell="A2" zoomScale="90" zoomScaleNormal="90" workbookViewId="0">
      <pane xSplit="5" ySplit="2" topLeftCell="F7" activePane="bottomRight" state="frozen"/>
      <selection activeCell="A2" sqref="A2"/>
      <selection pane="topRight" activeCell="F2" sqref="F2"/>
      <selection pane="bottomLeft" activeCell="A4" sqref="A4"/>
      <selection pane="bottomRight" activeCell="W11" sqref="W11"/>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c r="K1" s="49"/>
      <c r="O1" s="49"/>
      <c r="S1" s="49"/>
      <c r="W1" s="49"/>
    </row>
    <row r="2" spans="1:24" x14ac:dyDescent="0.25">
      <c r="A2" s="253" t="s">
        <v>90</v>
      </c>
      <c r="B2" s="253"/>
      <c r="C2" s="50"/>
      <c r="D2" s="51" t="s">
        <v>91</v>
      </c>
      <c r="E2" s="50"/>
      <c r="F2" s="50"/>
      <c r="G2" s="51">
        <v>1</v>
      </c>
      <c r="H2" s="50"/>
      <c r="J2" s="50"/>
      <c r="K2" s="51">
        <v>2</v>
      </c>
      <c r="L2" s="50"/>
      <c r="N2" s="50"/>
      <c r="O2" s="51">
        <v>3</v>
      </c>
      <c r="P2" s="50"/>
      <c r="R2" s="50"/>
      <c r="S2" s="51">
        <v>4</v>
      </c>
      <c r="T2" s="50"/>
      <c r="V2" s="50"/>
      <c r="W2" s="51">
        <v>5</v>
      </c>
      <c r="X2" s="50"/>
    </row>
    <row r="3" spans="1:24" ht="25.5" x14ac:dyDescent="0.25">
      <c r="A3" s="253"/>
      <c r="B3" s="253"/>
      <c r="C3" s="52"/>
      <c r="D3" s="53" t="s">
        <v>161</v>
      </c>
      <c r="E3" s="52"/>
      <c r="F3" s="52"/>
      <c r="G3" s="53" t="str">
        <f>+'VERIFICACION TECNICA'!C10</f>
        <v>MARIA EUGENIA TRUJILLO SOLARTE</v>
      </c>
      <c r="H3" s="52"/>
      <c r="J3" s="52"/>
      <c r="K3" s="53" t="str">
        <f>+'VERIFICACION TECNICA'!E10</f>
        <v>CONSORCIO UNIVERSITARIO</v>
      </c>
      <c r="L3" s="52"/>
      <c r="N3" s="52"/>
      <c r="O3" s="53" t="str">
        <f>+'VERIFICACION TECNICA'!G10</f>
        <v>CONSORCIO INTERVMANT</v>
      </c>
      <c r="P3" s="52"/>
      <c r="R3" s="52"/>
      <c r="S3" s="53" t="str">
        <f>+'VERIFICACION TECNICA'!I10</f>
        <v>GUSTAVO ACOSTA</v>
      </c>
      <c r="T3" s="52"/>
      <c r="V3" s="52"/>
      <c r="W3" s="53" t="str">
        <f>+'VERIFICACION TECNICA'!K10</f>
        <v>CONSORCIO PROYECTAR</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54" t="s">
        <v>92</v>
      </c>
      <c r="B6" s="255"/>
      <c r="D6" s="104">
        <v>115999996</v>
      </c>
      <c r="G6" s="57">
        <f>SUM(G10:G11)</f>
        <v>822763289</v>
      </c>
      <c r="H6" s="55"/>
      <c r="K6" s="57">
        <f>SUM(K10:K11)</f>
        <v>319264459</v>
      </c>
      <c r="L6" s="55"/>
      <c r="O6" s="57">
        <f>SUM(O10:O11)</f>
        <v>117257907</v>
      </c>
      <c r="P6" s="55"/>
      <c r="S6" s="57">
        <f>SUM(S10:S11)</f>
        <v>297701646</v>
      </c>
      <c r="T6" s="55"/>
      <c r="W6" s="57">
        <f>SUM(W10:W11)</f>
        <v>50946263</v>
      </c>
      <c r="X6" s="55"/>
    </row>
    <row r="7" spans="1:24" x14ac:dyDescent="0.25">
      <c r="A7" s="56"/>
      <c r="B7" s="56"/>
      <c r="D7" s="101"/>
      <c r="G7" s="101"/>
      <c r="H7" s="55"/>
      <c r="K7" s="101"/>
      <c r="L7" s="55"/>
      <c r="O7" s="101"/>
      <c r="P7" s="55"/>
      <c r="S7" s="101"/>
      <c r="T7" s="55"/>
      <c r="W7" s="101"/>
      <c r="X7" s="55"/>
    </row>
    <row r="8" spans="1:24" x14ac:dyDescent="0.25">
      <c r="A8" s="257" t="s">
        <v>121</v>
      </c>
      <c r="B8" s="257"/>
      <c r="D8" s="258">
        <v>0.4</v>
      </c>
      <c r="F8" s="102">
        <v>1</v>
      </c>
      <c r="G8" s="103">
        <v>0.5</v>
      </c>
      <c r="H8" s="55"/>
      <c r="J8" s="102">
        <v>1</v>
      </c>
      <c r="K8" s="103">
        <v>0.6</v>
      </c>
      <c r="L8" s="55"/>
      <c r="N8" s="102">
        <v>1</v>
      </c>
      <c r="O8" s="103">
        <v>0.6</v>
      </c>
      <c r="P8" s="55"/>
      <c r="R8" s="102">
        <v>1</v>
      </c>
      <c r="S8" s="103">
        <v>1</v>
      </c>
      <c r="T8" s="55"/>
      <c r="V8" s="102">
        <v>1</v>
      </c>
      <c r="W8" s="103">
        <v>0.6</v>
      </c>
      <c r="X8" s="55"/>
    </row>
    <row r="9" spans="1:24" x14ac:dyDescent="0.25">
      <c r="A9" s="257"/>
      <c r="B9" s="257"/>
      <c r="D9" s="258"/>
      <c r="F9" s="102"/>
      <c r="G9" s="103"/>
      <c r="H9" s="55"/>
      <c r="J9" s="102">
        <v>2</v>
      </c>
      <c r="K9" s="103">
        <v>0.4</v>
      </c>
      <c r="L9" s="55" t="s">
        <v>89</v>
      </c>
      <c r="N9" s="102">
        <v>2</v>
      </c>
      <c r="O9" s="103">
        <v>0.4</v>
      </c>
      <c r="P9" s="55" t="s">
        <v>89</v>
      </c>
      <c r="R9" s="102"/>
      <c r="S9" s="103"/>
      <c r="T9" s="55"/>
      <c r="V9" s="102">
        <v>2</v>
      </c>
      <c r="W9" s="103">
        <v>0.4</v>
      </c>
      <c r="X9" s="55"/>
    </row>
    <row r="10" spans="1:24" x14ac:dyDescent="0.25">
      <c r="A10" s="257" t="s">
        <v>119</v>
      </c>
      <c r="B10" s="257"/>
      <c r="D10" s="259">
        <f>40%*D6</f>
        <v>46399998.400000006</v>
      </c>
      <c r="F10" s="102" t="s">
        <v>93</v>
      </c>
      <c r="G10" s="105">
        <f>+SUMIF(F$15:F$49,F10,G$15:G$49)</f>
        <v>822763289</v>
      </c>
      <c r="H10" s="55"/>
      <c r="J10" s="102" t="s">
        <v>93</v>
      </c>
      <c r="K10" s="105">
        <f>+SUMIF(J$15:J$49,J10,K$15:K$49)</f>
        <v>139507500</v>
      </c>
      <c r="L10" s="55"/>
      <c r="N10" s="102" t="s">
        <v>93</v>
      </c>
      <c r="O10" s="105">
        <f>+SUMIF(N$15:N$49,N10,O$15:O$49)</f>
        <v>47686648</v>
      </c>
      <c r="P10" s="55"/>
      <c r="R10" s="102" t="s">
        <v>93</v>
      </c>
      <c r="S10" s="105">
        <f>+SUMIF(R$15:R$49,R10,S$15:S$49)</f>
        <v>297701646</v>
      </c>
      <c r="T10" s="55"/>
      <c r="V10" s="102" t="s">
        <v>93</v>
      </c>
      <c r="W10" s="105">
        <f>+SUMIF(V$15:V$49,V10,W$15:W$49)</f>
        <v>50946263</v>
      </c>
      <c r="X10" s="55"/>
    </row>
    <row r="11" spans="1:24" x14ac:dyDescent="0.25">
      <c r="A11" s="257"/>
      <c r="B11" s="257"/>
      <c r="D11" s="259"/>
      <c r="F11" s="102"/>
      <c r="G11" s="105">
        <f>+SUMIF(F$15:F$49,F11,G$15:G$49)</f>
        <v>0</v>
      </c>
      <c r="H11" s="55"/>
      <c r="J11" s="102" t="s">
        <v>126</v>
      </c>
      <c r="K11" s="105">
        <f>+SUMIF(J$15:J$49,J11,K$15:K$49)</f>
        <v>179756959</v>
      </c>
      <c r="L11" s="55" t="s">
        <v>89</v>
      </c>
      <c r="N11" s="102" t="s">
        <v>126</v>
      </c>
      <c r="O11" s="105">
        <f>+SUMIF(N$15:N$49,N11,O$15:O$49)</f>
        <v>69571259</v>
      </c>
      <c r="P11" s="55" t="s">
        <v>89</v>
      </c>
      <c r="R11" s="102"/>
      <c r="S11" s="105">
        <f>+SUMIF(R$15:R$49,R11,S$15:S$49)</f>
        <v>0</v>
      </c>
      <c r="T11" s="55"/>
      <c r="V11" s="102" t="s">
        <v>126</v>
      </c>
      <c r="W11" s="105">
        <f>+SUMIF(V$15:V$49,V11,W$15:W$49)</f>
        <v>0</v>
      </c>
      <c r="X11" s="55"/>
    </row>
    <row r="13" spans="1:24" x14ac:dyDescent="0.25">
      <c r="A13" s="254" t="s">
        <v>94</v>
      </c>
      <c r="B13" s="255" t="s">
        <v>95</v>
      </c>
      <c r="G13" s="58" t="str">
        <f>+IF(G6&gt;=$D6,"CUMPLE","NO CUMPLE")</f>
        <v>CUMPLE</v>
      </c>
      <c r="K13" s="58" t="str">
        <f>+IF(K6&gt;=$D6,"CUMPLE","NO CUMPLE")</f>
        <v>CUMPLE</v>
      </c>
      <c r="O13" s="58" t="str">
        <f>+IF(O6&gt;=$D6,"CUMPLE","NO CUMPLE")</f>
        <v>CUMPLE</v>
      </c>
      <c r="S13" s="58" t="str">
        <f>+IF(S6&gt;=$D6,"CUMPLE","NO CUMPLE")</f>
        <v>CUMPLE</v>
      </c>
      <c r="W13" s="58" t="str">
        <f>+IF(W6&gt;=$D6,"CUMPLE","NO CUMPLE")</f>
        <v>NO CUMPLE</v>
      </c>
    </row>
    <row r="14" spans="1:24" x14ac:dyDescent="0.25">
      <c r="A14" s="56"/>
    </row>
    <row r="15" spans="1:24" x14ac:dyDescent="0.25">
      <c r="A15" s="59" t="s">
        <v>96</v>
      </c>
      <c r="B15" s="60"/>
      <c r="F15" s="76"/>
      <c r="G15" s="77" t="s">
        <v>96</v>
      </c>
      <c r="H15" s="78"/>
      <c r="J15" s="76"/>
      <c r="K15" s="77" t="s">
        <v>96</v>
      </c>
      <c r="L15" s="78"/>
      <c r="N15" s="76"/>
      <c r="O15" s="77" t="s">
        <v>96</v>
      </c>
      <c r="P15" s="78"/>
      <c r="R15" s="76"/>
      <c r="S15" s="77" t="s">
        <v>96</v>
      </c>
      <c r="T15" s="78"/>
      <c r="V15" s="76"/>
      <c r="W15" s="77" t="s">
        <v>96</v>
      </c>
      <c r="X15" s="78"/>
    </row>
    <row r="16" spans="1:24" x14ac:dyDescent="0.25">
      <c r="A16" s="61"/>
      <c r="B16" s="62"/>
      <c r="F16" s="74"/>
      <c r="G16" s="73"/>
      <c r="H16" s="68"/>
      <c r="J16" s="74"/>
      <c r="K16" s="73"/>
      <c r="L16" s="68"/>
      <c r="N16" s="74"/>
      <c r="O16" s="73"/>
      <c r="P16" s="68"/>
      <c r="R16" s="74"/>
      <c r="S16" s="73"/>
      <c r="T16" s="68"/>
      <c r="V16" s="74"/>
      <c r="W16" s="73"/>
      <c r="X16" s="68"/>
    </row>
    <row r="17" spans="1:24" x14ac:dyDescent="0.25">
      <c r="A17" s="61" t="s">
        <v>97</v>
      </c>
      <c r="B17" s="62"/>
      <c r="F17" s="63" t="s">
        <v>98</v>
      </c>
      <c r="G17" s="64">
        <v>429684300</v>
      </c>
      <c r="H17" s="65" t="s">
        <v>89</v>
      </c>
      <c r="J17" s="63" t="s">
        <v>98</v>
      </c>
      <c r="K17" s="64">
        <v>110000000</v>
      </c>
      <c r="L17" s="65" t="s">
        <v>89</v>
      </c>
      <c r="N17" s="63" t="s">
        <v>98</v>
      </c>
      <c r="O17" s="64">
        <v>44250000</v>
      </c>
      <c r="P17" s="65" t="s">
        <v>89</v>
      </c>
      <c r="R17" s="63" t="s">
        <v>98</v>
      </c>
      <c r="S17" s="64">
        <v>239946000</v>
      </c>
      <c r="T17" s="65" t="s">
        <v>89</v>
      </c>
      <c r="V17" s="63" t="s">
        <v>98</v>
      </c>
      <c r="W17" s="64">
        <v>185607472</v>
      </c>
      <c r="X17" s="65" t="s">
        <v>203</v>
      </c>
    </row>
    <row r="18" spans="1:24" ht="15" customHeight="1" x14ac:dyDescent="0.25">
      <c r="A18" s="61" t="s">
        <v>99</v>
      </c>
      <c r="B18" s="62"/>
      <c r="F18" s="74"/>
      <c r="G18" s="73">
        <v>2006</v>
      </c>
      <c r="H18" s="256" t="s">
        <v>163</v>
      </c>
      <c r="J18" s="74"/>
      <c r="K18" s="73">
        <v>2014</v>
      </c>
      <c r="L18" s="256" t="s">
        <v>163</v>
      </c>
      <c r="N18" s="74"/>
      <c r="O18" s="73">
        <v>2009</v>
      </c>
      <c r="P18" s="256" t="s">
        <v>163</v>
      </c>
      <c r="R18" s="74"/>
      <c r="S18" s="73">
        <v>2014</v>
      </c>
      <c r="T18" s="256" t="s">
        <v>163</v>
      </c>
      <c r="V18" s="74"/>
      <c r="W18" s="73">
        <v>2014</v>
      </c>
      <c r="X18" s="256" t="s">
        <v>204</v>
      </c>
    </row>
    <row r="19" spans="1:24" x14ac:dyDescent="0.25">
      <c r="A19" s="66" t="s">
        <v>100</v>
      </c>
      <c r="B19" s="62"/>
      <c r="F19" s="106">
        <v>1</v>
      </c>
      <c r="G19" s="100">
        <v>1</v>
      </c>
      <c r="H19" s="256"/>
      <c r="J19" s="106">
        <v>1</v>
      </c>
      <c r="K19" s="67">
        <v>1</v>
      </c>
      <c r="L19" s="256"/>
      <c r="N19" s="106">
        <v>1</v>
      </c>
      <c r="O19" s="67">
        <v>1</v>
      </c>
      <c r="P19" s="256"/>
      <c r="R19" s="106">
        <v>0.9</v>
      </c>
      <c r="S19" s="67">
        <v>0.9</v>
      </c>
      <c r="T19" s="256"/>
      <c r="V19" s="106">
        <v>0.5</v>
      </c>
      <c r="W19" s="67">
        <v>0</v>
      </c>
      <c r="X19" s="256"/>
    </row>
    <row r="20" spans="1:24" x14ac:dyDescent="0.25">
      <c r="A20" s="66"/>
      <c r="B20" s="62"/>
      <c r="F20" s="74"/>
      <c r="G20" s="67"/>
      <c r="H20" s="256"/>
      <c r="J20" s="74"/>
      <c r="K20" s="67"/>
      <c r="L20" s="256"/>
      <c r="N20" s="74"/>
      <c r="O20" s="67"/>
      <c r="P20" s="256"/>
      <c r="R20" s="74"/>
      <c r="S20" s="67"/>
      <c r="T20" s="256"/>
      <c r="V20" s="74"/>
      <c r="W20" s="67"/>
      <c r="X20" s="256"/>
    </row>
    <row r="21" spans="1:24" x14ac:dyDescent="0.25">
      <c r="A21" s="66"/>
      <c r="B21" s="62"/>
      <c r="F21" s="74"/>
      <c r="G21" s="67"/>
      <c r="H21" s="256"/>
      <c r="J21" s="74"/>
      <c r="K21" s="67"/>
      <c r="L21" s="256"/>
      <c r="N21" s="74"/>
      <c r="O21" s="67"/>
      <c r="P21" s="256"/>
      <c r="R21" s="74"/>
      <c r="S21" s="67"/>
      <c r="T21" s="256"/>
      <c r="V21" s="74"/>
      <c r="W21" s="67"/>
      <c r="X21" s="256"/>
    </row>
    <row r="22" spans="1:24" x14ac:dyDescent="0.25">
      <c r="A22" s="66"/>
      <c r="B22" s="62"/>
      <c r="F22" s="74"/>
      <c r="G22" s="67"/>
      <c r="H22" s="256"/>
      <c r="J22" s="74"/>
      <c r="K22" s="67"/>
      <c r="L22" s="256"/>
      <c r="N22" s="74"/>
      <c r="O22" s="67"/>
      <c r="P22" s="256"/>
      <c r="R22" s="74"/>
      <c r="S22" s="67"/>
      <c r="T22" s="256"/>
      <c r="V22" s="74"/>
      <c r="W22" s="67"/>
      <c r="X22" s="256"/>
    </row>
    <row r="23" spans="1:24" x14ac:dyDescent="0.25">
      <c r="A23" s="66"/>
      <c r="B23" s="62"/>
      <c r="F23" s="74"/>
      <c r="G23" s="67"/>
      <c r="H23" s="256"/>
      <c r="J23" s="74"/>
      <c r="K23" s="67"/>
      <c r="L23" s="256"/>
      <c r="N23" s="74"/>
      <c r="O23" s="67"/>
      <c r="P23" s="256"/>
      <c r="R23" s="74"/>
      <c r="S23" s="67"/>
      <c r="T23" s="256"/>
      <c r="V23" s="74"/>
      <c r="W23" s="67"/>
      <c r="X23" s="256"/>
    </row>
    <row r="24" spans="1:24" x14ac:dyDescent="0.25">
      <c r="A24" s="61"/>
      <c r="B24" s="62"/>
      <c r="F24" s="74"/>
      <c r="G24" s="67"/>
      <c r="H24" s="256"/>
      <c r="J24" s="74"/>
      <c r="K24" s="67"/>
      <c r="L24" s="256"/>
      <c r="N24" s="74"/>
      <c r="O24" s="67"/>
      <c r="P24" s="256"/>
      <c r="R24" s="74"/>
      <c r="S24" s="67"/>
      <c r="T24" s="256"/>
      <c r="V24" s="74"/>
      <c r="W24" s="67"/>
      <c r="X24" s="256"/>
    </row>
    <row r="25" spans="1:24" x14ac:dyDescent="0.25">
      <c r="A25" s="69" t="s">
        <v>102</v>
      </c>
      <c r="B25" s="70"/>
      <c r="F25" s="71" t="s">
        <v>93</v>
      </c>
      <c r="G25" s="72">
        <f>+ROUND(G17*G19*$B$85/(LOOKUP(G18,$A$53:$A$85,$B$53:$B$85)),0)</f>
        <v>822763289</v>
      </c>
      <c r="H25" s="75">
        <f>+ROUND(G25/$B$84,2)</f>
        <v>1115.28</v>
      </c>
      <c r="J25" s="71" t="s">
        <v>93</v>
      </c>
      <c r="K25" s="72">
        <f>+ROUND(K17*K19*$B$85/(LOOKUP(K18,$A$53:$A$85,$B$53:$B$85)),0)</f>
        <v>139507500</v>
      </c>
      <c r="L25" s="75">
        <f>+ROUND(K25/$B$84,2)</f>
        <v>189.11</v>
      </c>
      <c r="N25" s="71" t="s">
        <v>126</v>
      </c>
      <c r="O25" s="72">
        <f>+ROUND(O17*O19*$B$85/(LOOKUP(O18,$A$53:$A$85,$B$53:$B$85)),0)</f>
        <v>69571259</v>
      </c>
      <c r="P25" s="75">
        <f>+ROUND(O25/$B$84,2)</f>
        <v>94.31</v>
      </c>
      <c r="R25" s="71" t="s">
        <v>93</v>
      </c>
      <c r="S25" s="72">
        <f>+ROUND(S17*S19*$B$85/(LOOKUP(S18,$A$53:$A$85,$B$53:$B$85)),0)</f>
        <v>273880363</v>
      </c>
      <c r="T25" s="75">
        <f>+ROUND(S25/$B$84,2)</f>
        <v>371.25</v>
      </c>
      <c r="V25" s="71" t="s">
        <v>126</v>
      </c>
      <c r="W25" s="72">
        <f>+ROUND(W17*W19*$B$85/(LOOKUP(W18,$A$53:$A$85,$B$53:$B$85)),0)</f>
        <v>0</v>
      </c>
      <c r="X25" s="75">
        <f>+ROUND(W25/$B$84,2)</f>
        <v>0</v>
      </c>
    </row>
    <row r="27" spans="1:24" x14ac:dyDescent="0.25">
      <c r="A27" s="59" t="s">
        <v>101</v>
      </c>
      <c r="B27" s="60"/>
      <c r="F27" s="76"/>
      <c r="G27" s="77" t="s">
        <v>101</v>
      </c>
      <c r="H27" s="78"/>
      <c r="J27" s="76"/>
      <c r="K27" s="77" t="s">
        <v>101</v>
      </c>
      <c r="L27" s="78"/>
      <c r="N27" s="76"/>
      <c r="O27" s="77" t="s">
        <v>101</v>
      </c>
      <c r="P27" s="78"/>
      <c r="R27" s="76"/>
      <c r="S27" s="77" t="s">
        <v>101</v>
      </c>
      <c r="T27" s="78"/>
      <c r="V27" s="76"/>
      <c r="W27" s="77" t="s">
        <v>101</v>
      </c>
      <c r="X27" s="78"/>
    </row>
    <row r="28" spans="1:24" x14ac:dyDescent="0.25">
      <c r="A28" s="61"/>
      <c r="B28" s="62"/>
      <c r="F28" s="74"/>
      <c r="G28" s="73"/>
      <c r="H28" s="68"/>
      <c r="J28" s="74"/>
      <c r="K28" s="73"/>
      <c r="L28" s="68"/>
      <c r="N28" s="74"/>
      <c r="O28" s="73"/>
      <c r="P28" s="68"/>
      <c r="R28" s="74"/>
      <c r="S28" s="73"/>
      <c r="T28" s="68"/>
      <c r="V28" s="74"/>
      <c r="W28" s="73"/>
      <c r="X28" s="68"/>
    </row>
    <row r="29" spans="1:24" x14ac:dyDescent="0.25">
      <c r="A29" s="61" t="s">
        <v>97</v>
      </c>
      <c r="B29" s="62"/>
      <c r="F29" s="63" t="s">
        <v>98</v>
      </c>
      <c r="G29" s="64">
        <v>0</v>
      </c>
      <c r="H29" s="65"/>
      <c r="J29" s="63" t="s">
        <v>98</v>
      </c>
      <c r="K29" s="64">
        <v>135638800</v>
      </c>
      <c r="L29" s="65" t="s">
        <v>89</v>
      </c>
      <c r="N29" s="63" t="s">
        <v>98</v>
      </c>
      <c r="O29" s="64">
        <v>450299026</v>
      </c>
      <c r="P29" s="65" t="s">
        <v>89</v>
      </c>
      <c r="R29" s="63" t="s">
        <v>98</v>
      </c>
      <c r="S29" s="64">
        <v>196472332</v>
      </c>
      <c r="T29" s="65" t="s">
        <v>89</v>
      </c>
      <c r="V29" s="63" t="s">
        <v>98</v>
      </c>
      <c r="W29" s="64">
        <v>40170521</v>
      </c>
      <c r="X29" s="65" t="s">
        <v>89</v>
      </c>
    </row>
    <row r="30" spans="1:24" ht="15" customHeight="1" x14ac:dyDescent="0.25">
      <c r="A30" s="61" t="s">
        <v>99</v>
      </c>
      <c r="B30" s="62"/>
      <c r="F30" s="74"/>
      <c r="G30" s="73">
        <v>2000</v>
      </c>
      <c r="H30" s="256"/>
      <c r="J30" s="74"/>
      <c r="K30" s="73">
        <v>2013</v>
      </c>
      <c r="L30" s="256" t="s">
        <v>163</v>
      </c>
      <c r="N30" s="74"/>
      <c r="O30" s="73">
        <v>2017</v>
      </c>
      <c r="P30" s="256" t="s">
        <v>163</v>
      </c>
      <c r="R30" s="74"/>
      <c r="S30" s="73">
        <v>2015</v>
      </c>
      <c r="T30" s="256" t="s">
        <v>163</v>
      </c>
      <c r="V30" s="74"/>
      <c r="W30" s="73">
        <v>2014</v>
      </c>
      <c r="X30" s="256" t="s">
        <v>163</v>
      </c>
    </row>
    <row r="31" spans="1:24" x14ac:dyDescent="0.25">
      <c r="A31" s="66" t="s">
        <v>100</v>
      </c>
      <c r="B31" s="62"/>
      <c r="F31" s="106"/>
      <c r="G31" s="67">
        <v>0</v>
      </c>
      <c r="H31" s="256"/>
      <c r="J31" s="106">
        <v>1</v>
      </c>
      <c r="K31" s="67">
        <v>1</v>
      </c>
      <c r="L31" s="256"/>
      <c r="N31" s="106">
        <v>0.1</v>
      </c>
      <c r="O31" s="67">
        <v>0.1</v>
      </c>
      <c r="P31" s="256"/>
      <c r="R31" s="106">
        <v>0.1</v>
      </c>
      <c r="S31" s="67">
        <v>0.1</v>
      </c>
      <c r="T31" s="256"/>
      <c r="V31" s="106">
        <v>1</v>
      </c>
      <c r="W31" s="67">
        <v>1</v>
      </c>
      <c r="X31" s="256"/>
    </row>
    <row r="32" spans="1:24" ht="20.100000000000001" customHeight="1" x14ac:dyDescent="0.25">
      <c r="A32" s="66"/>
      <c r="B32" s="62"/>
      <c r="F32" s="74"/>
      <c r="G32" s="67"/>
      <c r="H32" s="256"/>
      <c r="J32" s="74"/>
      <c r="K32" s="67"/>
      <c r="L32" s="256"/>
      <c r="N32" s="74"/>
      <c r="O32" s="67"/>
      <c r="P32" s="256"/>
      <c r="R32" s="74"/>
      <c r="S32" s="67"/>
      <c r="T32" s="256"/>
      <c r="V32" s="74"/>
      <c r="W32" s="67"/>
      <c r="X32" s="256"/>
    </row>
    <row r="33" spans="1:24" ht="20.100000000000001" customHeight="1" x14ac:dyDescent="0.25">
      <c r="A33" s="66"/>
      <c r="B33" s="62"/>
      <c r="F33" s="74"/>
      <c r="G33" s="67"/>
      <c r="H33" s="256"/>
      <c r="J33" s="74"/>
      <c r="K33" s="67"/>
      <c r="L33" s="256"/>
      <c r="N33" s="74"/>
      <c r="O33" s="67"/>
      <c r="P33" s="256"/>
      <c r="R33" s="74"/>
      <c r="S33" s="67"/>
      <c r="T33" s="256"/>
      <c r="V33" s="74"/>
      <c r="W33" s="67"/>
      <c r="X33" s="256"/>
    </row>
    <row r="34" spans="1:24" ht="20.100000000000001" customHeight="1" x14ac:dyDescent="0.25">
      <c r="A34" s="66"/>
      <c r="B34" s="62"/>
      <c r="F34" s="74"/>
      <c r="G34" s="67"/>
      <c r="H34" s="256"/>
      <c r="J34" s="74"/>
      <c r="K34" s="67"/>
      <c r="L34" s="256"/>
      <c r="N34" s="74"/>
      <c r="O34" s="67"/>
      <c r="P34" s="256"/>
      <c r="R34" s="74"/>
      <c r="S34" s="67"/>
      <c r="T34" s="256"/>
      <c r="V34" s="74"/>
      <c r="W34" s="67"/>
      <c r="X34" s="256"/>
    </row>
    <row r="35" spans="1:24" ht="20.100000000000001" customHeight="1" x14ac:dyDescent="0.25">
      <c r="A35" s="66"/>
      <c r="B35" s="62"/>
      <c r="F35" s="74"/>
      <c r="G35" s="67"/>
      <c r="H35" s="256"/>
      <c r="J35" s="74"/>
      <c r="K35" s="67"/>
      <c r="L35" s="256"/>
      <c r="N35" s="74"/>
      <c r="O35" s="67"/>
      <c r="P35" s="256"/>
      <c r="R35" s="74"/>
      <c r="S35" s="67"/>
      <c r="T35" s="256"/>
      <c r="V35" s="74"/>
      <c r="W35" s="67"/>
      <c r="X35" s="256"/>
    </row>
    <row r="36" spans="1:24" ht="20.100000000000001" customHeight="1" x14ac:dyDescent="0.25">
      <c r="A36" s="61"/>
      <c r="B36" s="62"/>
      <c r="F36" s="74"/>
      <c r="G36" s="67"/>
      <c r="H36" s="256"/>
      <c r="J36" s="74"/>
      <c r="K36" s="67"/>
      <c r="L36" s="256"/>
      <c r="N36" s="74"/>
      <c r="O36" s="67"/>
      <c r="P36" s="256"/>
      <c r="R36" s="74"/>
      <c r="S36" s="67"/>
      <c r="T36" s="256"/>
      <c r="V36" s="74"/>
      <c r="W36" s="67"/>
      <c r="X36" s="256"/>
    </row>
    <row r="37" spans="1:24" x14ac:dyDescent="0.25">
      <c r="A37" s="69" t="s">
        <v>102</v>
      </c>
      <c r="B37" s="70"/>
      <c r="F37" s="71" t="s">
        <v>93</v>
      </c>
      <c r="G37" s="72">
        <f>+ROUND(G29*G31*$B$85/(LOOKUP(G30,$A$53:$A$85,$B$53:$B$85)),0)</f>
        <v>0</v>
      </c>
      <c r="H37" s="75">
        <f>+ROUND(G37/$B$84,2)</f>
        <v>0</v>
      </c>
      <c r="J37" s="71" t="s">
        <v>126</v>
      </c>
      <c r="K37" s="72">
        <f>+ROUND(K29*K31*$B$85/(LOOKUP(K30,$A$53:$A$85,$B$53:$B$85)),0)</f>
        <v>179756959</v>
      </c>
      <c r="L37" s="75">
        <f>+ROUND(K37/$B$84,2)</f>
        <v>243.67</v>
      </c>
      <c r="N37" s="71" t="s">
        <v>93</v>
      </c>
      <c r="O37" s="72">
        <f>+ROUND(O29*O31*$B$85/(LOOKUP(O30,$A$53:$A$85,$B$53:$B$85)),0)</f>
        <v>47686648</v>
      </c>
      <c r="P37" s="75">
        <f>+ROUND(O37/$B$84,2)</f>
        <v>64.64</v>
      </c>
      <c r="R37" s="71" t="s">
        <v>93</v>
      </c>
      <c r="S37" s="72">
        <f>+ROUND(S29*S31*$B$85/(LOOKUP(S30,$A$53:$A$85,$B$53:$B$85)),0)</f>
        <v>23821283</v>
      </c>
      <c r="T37" s="75">
        <f>+ROUND(S37/$B$84,2)</f>
        <v>32.29</v>
      </c>
      <c r="V37" s="71" t="s">
        <v>93</v>
      </c>
      <c r="W37" s="72">
        <f>+ROUND(W29*W31*$B$85/(LOOKUP(W30,$A$53:$A$85,$B$53:$B$85)),0)</f>
        <v>50946263</v>
      </c>
      <c r="X37" s="75">
        <f>+ROUND(W37/$B$84,2)</f>
        <v>69.06</v>
      </c>
    </row>
    <row r="39" spans="1:24" x14ac:dyDescent="0.25">
      <c r="A39" s="59" t="s">
        <v>148</v>
      </c>
      <c r="B39" s="60"/>
      <c r="F39" s="76"/>
      <c r="G39" s="77" t="s">
        <v>148</v>
      </c>
      <c r="H39" s="78"/>
      <c r="J39" s="76"/>
      <c r="K39" s="77" t="s">
        <v>148</v>
      </c>
      <c r="L39" s="78"/>
      <c r="N39" s="76"/>
      <c r="O39" s="77" t="s">
        <v>148</v>
      </c>
      <c r="P39" s="78"/>
      <c r="R39" s="76"/>
      <c r="S39" s="77" t="s">
        <v>148</v>
      </c>
      <c r="T39" s="78"/>
      <c r="V39" s="76"/>
      <c r="W39" s="77" t="s">
        <v>148</v>
      </c>
      <c r="X39" s="78"/>
    </row>
    <row r="40" spans="1:24" x14ac:dyDescent="0.25">
      <c r="A40" s="61"/>
      <c r="B40" s="62"/>
      <c r="F40" s="74"/>
      <c r="G40" s="73"/>
      <c r="H40" s="68"/>
      <c r="J40" s="74"/>
      <c r="K40" s="73"/>
      <c r="L40" s="68"/>
      <c r="N40" s="74"/>
      <c r="O40" s="73"/>
      <c r="P40" s="68"/>
      <c r="R40" s="74"/>
      <c r="S40" s="73"/>
      <c r="T40" s="68"/>
      <c r="V40" s="74"/>
      <c r="W40" s="73"/>
      <c r="X40" s="68"/>
    </row>
    <row r="41" spans="1:24" x14ac:dyDescent="0.25">
      <c r="A41" s="61" t="s">
        <v>97</v>
      </c>
      <c r="B41" s="62"/>
      <c r="F41" s="63" t="s">
        <v>98</v>
      </c>
      <c r="G41" s="64">
        <v>0</v>
      </c>
      <c r="H41" s="65"/>
      <c r="J41" s="63" t="s">
        <v>98</v>
      </c>
      <c r="K41" s="64">
        <v>0</v>
      </c>
      <c r="L41" s="65"/>
      <c r="N41" s="63" t="s">
        <v>98</v>
      </c>
      <c r="O41" s="64">
        <v>0</v>
      </c>
      <c r="P41" s="65"/>
      <c r="R41" s="63" t="s">
        <v>98</v>
      </c>
      <c r="S41" s="64">
        <v>0</v>
      </c>
      <c r="T41" s="65"/>
      <c r="V41" s="63" t="s">
        <v>98</v>
      </c>
      <c r="W41" s="64">
        <v>0</v>
      </c>
      <c r="X41" s="65"/>
    </row>
    <row r="42" spans="1:24" ht="15" customHeight="1" x14ac:dyDescent="0.25">
      <c r="A42" s="61" t="s">
        <v>99</v>
      </c>
      <c r="B42" s="62"/>
      <c r="F42" s="74"/>
      <c r="G42" s="73">
        <v>2000</v>
      </c>
      <c r="H42" s="256"/>
      <c r="J42" s="74"/>
      <c r="K42" s="73">
        <v>2000</v>
      </c>
      <c r="L42" s="256"/>
      <c r="N42" s="74"/>
      <c r="O42" s="73">
        <v>2000</v>
      </c>
      <c r="P42" s="256"/>
      <c r="R42" s="74"/>
      <c r="S42" s="73">
        <v>2000</v>
      </c>
      <c r="T42" s="256"/>
      <c r="V42" s="74"/>
      <c r="W42" s="73">
        <v>2000</v>
      </c>
      <c r="X42" s="256"/>
    </row>
    <row r="43" spans="1:24" x14ac:dyDescent="0.25">
      <c r="A43" s="66" t="s">
        <v>100</v>
      </c>
      <c r="B43" s="62"/>
      <c r="F43" s="106"/>
      <c r="G43" s="67">
        <v>0</v>
      </c>
      <c r="H43" s="256"/>
      <c r="J43" s="106"/>
      <c r="K43" s="67">
        <v>0</v>
      </c>
      <c r="L43" s="256"/>
      <c r="N43" s="106"/>
      <c r="O43" s="67">
        <v>0</v>
      </c>
      <c r="P43" s="256"/>
      <c r="R43" s="106"/>
      <c r="S43" s="67">
        <v>0</v>
      </c>
      <c r="T43" s="256"/>
      <c r="V43" s="106"/>
      <c r="W43" s="67">
        <v>0</v>
      </c>
      <c r="X43" s="256"/>
    </row>
    <row r="44" spans="1:24" x14ac:dyDescent="0.25">
      <c r="A44" s="66"/>
      <c r="B44" s="62"/>
      <c r="F44" s="74"/>
      <c r="G44" s="67"/>
      <c r="H44" s="256"/>
      <c r="J44" s="74"/>
      <c r="K44" s="67"/>
      <c r="L44" s="256"/>
      <c r="N44" s="74"/>
      <c r="O44" s="67"/>
      <c r="P44" s="256"/>
      <c r="R44" s="74"/>
      <c r="S44" s="67"/>
      <c r="T44" s="256"/>
      <c r="V44" s="74"/>
      <c r="W44" s="67"/>
      <c r="X44" s="256"/>
    </row>
    <row r="45" spans="1:24" x14ac:dyDescent="0.25">
      <c r="A45" s="66"/>
      <c r="B45" s="62"/>
      <c r="F45" s="74"/>
      <c r="G45" s="67"/>
      <c r="H45" s="256"/>
      <c r="J45" s="74"/>
      <c r="K45" s="67"/>
      <c r="L45" s="256"/>
      <c r="N45" s="74"/>
      <c r="O45" s="67"/>
      <c r="P45" s="256"/>
      <c r="R45" s="74"/>
      <c r="S45" s="67"/>
      <c r="T45" s="256"/>
      <c r="V45" s="74"/>
      <c r="W45" s="67"/>
      <c r="X45" s="256"/>
    </row>
    <row r="46" spans="1:24" x14ac:dyDescent="0.25">
      <c r="A46" s="66"/>
      <c r="B46" s="62"/>
      <c r="F46" s="74"/>
      <c r="G46" s="67"/>
      <c r="H46" s="256"/>
      <c r="J46" s="74"/>
      <c r="K46" s="67"/>
      <c r="L46" s="256"/>
      <c r="N46" s="74"/>
      <c r="O46" s="67"/>
      <c r="P46" s="256"/>
      <c r="R46" s="74"/>
      <c r="S46" s="67"/>
      <c r="T46" s="256"/>
      <c r="V46" s="74"/>
      <c r="W46" s="67"/>
      <c r="X46" s="256"/>
    </row>
    <row r="47" spans="1:24" x14ac:dyDescent="0.25">
      <c r="A47" s="66"/>
      <c r="B47" s="62"/>
      <c r="F47" s="74"/>
      <c r="G47" s="67"/>
      <c r="H47" s="256"/>
      <c r="J47" s="74"/>
      <c r="K47" s="67"/>
      <c r="L47" s="256"/>
      <c r="N47" s="74"/>
      <c r="O47" s="67"/>
      <c r="P47" s="256"/>
      <c r="R47" s="74"/>
      <c r="S47" s="67"/>
      <c r="T47" s="256"/>
      <c r="V47" s="74"/>
      <c r="W47" s="67"/>
      <c r="X47" s="256"/>
    </row>
    <row r="48" spans="1:24" x14ac:dyDescent="0.25">
      <c r="A48" s="61"/>
      <c r="B48" s="62"/>
      <c r="F48" s="74"/>
      <c r="G48" s="67"/>
      <c r="H48" s="256"/>
      <c r="J48" s="74"/>
      <c r="K48" s="67"/>
      <c r="L48" s="256"/>
      <c r="N48" s="74"/>
      <c r="O48" s="67"/>
      <c r="P48" s="256"/>
      <c r="R48" s="74"/>
      <c r="S48" s="67"/>
      <c r="T48" s="256"/>
      <c r="V48" s="74"/>
      <c r="W48" s="67"/>
      <c r="X48" s="256"/>
    </row>
    <row r="49" spans="1:24" x14ac:dyDescent="0.25">
      <c r="A49" s="69" t="s">
        <v>102</v>
      </c>
      <c r="B49" s="70"/>
      <c r="F49" s="71" t="s">
        <v>93</v>
      </c>
      <c r="G49" s="72">
        <f>+ROUND(G41*G43*$B$85/(LOOKUP(G42,$A$53:$A$85,$B$53:$B$85)),0)</f>
        <v>0</v>
      </c>
      <c r="H49" s="75">
        <f>+ROUND(G49/$B$84,2)</f>
        <v>0</v>
      </c>
      <c r="J49" s="71"/>
      <c r="K49" s="72">
        <f>+ROUND(K41*K43*$B$85/(LOOKUP(K42,$A$53:$A$85,$B$53:$B$85)),0)</f>
        <v>0</v>
      </c>
      <c r="L49" s="75">
        <f>+ROUND(K49/$B$84,2)</f>
        <v>0</v>
      </c>
      <c r="N49" s="71"/>
      <c r="O49" s="72">
        <f>+ROUND(O41*O43*$B$85/(LOOKUP(O42,$A$53:$A$85,$B$53:$B$85)),0)</f>
        <v>0</v>
      </c>
      <c r="P49" s="75">
        <f>+ROUND(O49/$B$84,2)</f>
        <v>0</v>
      </c>
      <c r="R49" s="71"/>
      <c r="S49" s="72">
        <f>+ROUND(S41*S43*$B$85/(LOOKUP(S42,$A$53:$A$85,$B$53:$B$85)),0)</f>
        <v>0</v>
      </c>
      <c r="T49" s="75">
        <f>+ROUND(S49/$B$84,2)</f>
        <v>0</v>
      </c>
      <c r="V49" s="71"/>
      <c r="W49" s="72">
        <f>+ROUND(W41*W43*$B$85/(LOOKUP(W42,$A$53:$A$85,$B$53:$B$85)),0)</f>
        <v>0</v>
      </c>
      <c r="X49" s="75">
        <f>+ROUND(W49/$B$84,2)</f>
        <v>0</v>
      </c>
    </row>
    <row r="53" spans="1:24" ht="15.75" x14ac:dyDescent="0.25">
      <c r="A53" s="79">
        <v>1986</v>
      </c>
      <c r="B53" s="80">
        <v>16811</v>
      </c>
    </row>
    <row r="54" spans="1:24" ht="15.75" x14ac:dyDescent="0.25">
      <c r="A54" s="79">
        <v>1987</v>
      </c>
      <c r="B54" s="80">
        <v>20510</v>
      </c>
    </row>
    <row r="55" spans="1:24" ht="15.75" x14ac:dyDescent="0.25">
      <c r="A55" s="79">
        <v>1988</v>
      </c>
      <c r="B55" s="80">
        <v>25637</v>
      </c>
    </row>
    <row r="56" spans="1:24" ht="15.75" x14ac:dyDescent="0.25">
      <c r="A56" s="79">
        <v>1989</v>
      </c>
      <c r="B56" s="80">
        <v>32560</v>
      </c>
    </row>
    <row r="57" spans="1:24" ht="15.75" x14ac:dyDescent="0.25">
      <c r="A57" s="79">
        <v>1990</v>
      </c>
      <c r="B57" s="80">
        <v>41025</v>
      </c>
    </row>
    <row r="58" spans="1:24" ht="15.75" x14ac:dyDescent="0.25">
      <c r="A58" s="79">
        <v>1991</v>
      </c>
      <c r="B58" s="80">
        <v>51716</v>
      </c>
    </row>
    <row r="59" spans="1:24" ht="15.75" x14ac:dyDescent="0.25">
      <c r="A59" s="79">
        <v>1992</v>
      </c>
      <c r="B59" s="80">
        <v>65190</v>
      </c>
    </row>
    <row r="60" spans="1:24" ht="15.75" x14ac:dyDescent="0.25">
      <c r="A60" s="79">
        <v>1993</v>
      </c>
      <c r="B60" s="80">
        <v>81510</v>
      </c>
    </row>
    <row r="61" spans="1:24" ht="15.75" x14ac:dyDescent="0.25">
      <c r="A61" s="79">
        <v>1994</v>
      </c>
      <c r="B61" s="80">
        <v>98700</v>
      </c>
    </row>
    <row r="62" spans="1:24" ht="15.75" x14ac:dyDescent="0.25">
      <c r="A62" s="79">
        <v>1995</v>
      </c>
      <c r="B62" s="80">
        <v>118934</v>
      </c>
    </row>
    <row r="63" spans="1:24" ht="15.75" x14ac:dyDescent="0.25">
      <c r="A63" s="79">
        <v>1996</v>
      </c>
      <c r="B63" s="80">
        <v>142125</v>
      </c>
    </row>
    <row r="64" spans="1:24"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22">
    <mergeCell ref="X18:X24"/>
    <mergeCell ref="X30:X36"/>
    <mergeCell ref="X42:X48"/>
    <mergeCell ref="H42:H48"/>
    <mergeCell ref="L42:L48"/>
    <mergeCell ref="P42:P48"/>
    <mergeCell ref="T42:T48"/>
    <mergeCell ref="H30:H36"/>
    <mergeCell ref="L30:L36"/>
    <mergeCell ref="T18:T24"/>
    <mergeCell ref="T30:T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82" priority="278" operator="equal">
      <formula>"NO CUMPLE"</formula>
    </cfRule>
  </conditionalFormatting>
  <conditionalFormatting sqref="L6:L7">
    <cfRule type="cellIs" dxfId="81" priority="273" operator="equal">
      <formula>"NO CUMPLE"</formula>
    </cfRule>
  </conditionalFormatting>
  <conditionalFormatting sqref="H8:H9">
    <cfRule type="cellIs" dxfId="80" priority="261" operator="equal">
      <formula>"NO CUMPLE"</formula>
    </cfRule>
  </conditionalFormatting>
  <conditionalFormatting sqref="L10:L11">
    <cfRule type="cellIs" dxfId="79" priority="260" operator="equal">
      <formula>"NO CUMPLE"</formula>
    </cfRule>
  </conditionalFormatting>
  <conditionalFormatting sqref="L8:L9">
    <cfRule type="cellIs" dxfId="78" priority="259" operator="equal">
      <formula>"NO CUMPLE"</formula>
    </cfRule>
  </conditionalFormatting>
  <conditionalFormatting sqref="G13">
    <cfRule type="cellIs" dxfId="77" priority="249" operator="equal">
      <formula>"NO CUMPLE"</formula>
    </cfRule>
    <cfRule type="cellIs" dxfId="76" priority="250" operator="equal">
      <formula>"CUMPLE"</formula>
    </cfRule>
  </conditionalFormatting>
  <conditionalFormatting sqref="K13">
    <cfRule type="cellIs" dxfId="75" priority="238" operator="equal">
      <formula>"NO CUMPLE"</formula>
    </cfRule>
    <cfRule type="cellIs" dxfId="74" priority="239" operator="equal">
      <formula>"CUMPLE"</formula>
    </cfRule>
  </conditionalFormatting>
  <conditionalFormatting sqref="P6:P7">
    <cfRule type="cellIs" dxfId="73" priority="30" operator="equal">
      <formula>"NO CUMPLE"</formula>
    </cfRule>
  </conditionalFormatting>
  <conditionalFormatting sqref="P10:P11">
    <cfRule type="cellIs" dxfId="72" priority="29" operator="equal">
      <formula>"NO CUMPLE"</formula>
    </cfRule>
  </conditionalFormatting>
  <conditionalFormatting sqref="P8:P9">
    <cfRule type="cellIs" dxfId="71" priority="28" operator="equal">
      <formula>"NO CUMPLE"</formula>
    </cfRule>
  </conditionalFormatting>
  <conditionalFormatting sqref="O13">
    <cfRule type="cellIs" dxfId="70" priority="26" operator="equal">
      <formula>"NO CUMPLE"</formula>
    </cfRule>
    <cfRule type="cellIs" dxfId="69" priority="27" operator="equal">
      <formula>"CUMPLE"</formula>
    </cfRule>
  </conditionalFormatting>
  <conditionalFormatting sqref="T6:T7">
    <cfRule type="cellIs" dxfId="68" priority="15" operator="equal">
      <formula>"NO CUMPLE"</formula>
    </cfRule>
  </conditionalFormatting>
  <conditionalFormatting sqref="T10:T11">
    <cfRule type="cellIs" dxfId="67" priority="14" operator="equal">
      <formula>"NO CUMPLE"</formula>
    </cfRule>
  </conditionalFormatting>
  <conditionalFormatting sqref="T8:T9">
    <cfRule type="cellIs" dxfId="66" priority="13" operator="equal">
      <formula>"NO CUMPLE"</formula>
    </cfRule>
  </conditionalFormatting>
  <conditionalFormatting sqref="S13">
    <cfRule type="cellIs" dxfId="65" priority="11" operator="equal">
      <formula>"NO CUMPLE"</formula>
    </cfRule>
    <cfRule type="cellIs" dxfId="64" priority="12" operator="equal">
      <formula>"CUMPLE"</formula>
    </cfRule>
  </conditionalFormatting>
  <conditionalFormatting sqref="X6:X7">
    <cfRule type="cellIs" dxfId="63" priority="5" operator="equal">
      <formula>"NO CUMPLE"</formula>
    </cfRule>
  </conditionalFormatting>
  <conditionalFormatting sqref="X10:X11">
    <cfRule type="cellIs" dxfId="62" priority="4" operator="equal">
      <formula>"NO CUMPLE"</formula>
    </cfRule>
  </conditionalFormatting>
  <conditionalFormatting sqref="X8:X9">
    <cfRule type="cellIs" dxfId="61" priority="3" operator="equal">
      <formula>"NO CUMPLE"</formula>
    </cfRule>
  </conditionalFormatting>
  <conditionalFormatting sqref="W13">
    <cfRule type="cellIs" dxfId="60" priority="1" operator="equal">
      <formula>"NO CUMPLE"</formula>
    </cfRule>
    <cfRule type="cellIs" dxfId="59"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topLeftCell="C15" zoomScale="80" zoomScaleNormal="80" zoomScaleSheetLayoutView="80" workbookViewId="0">
      <selection activeCell="L15" sqref="L15"/>
    </sheetView>
  </sheetViews>
  <sheetFormatPr baseColWidth="10" defaultColWidth="11.42578125" defaultRowHeight="12.75" x14ac:dyDescent="0.2"/>
  <cols>
    <col min="1" max="1" width="11.42578125" style="152"/>
    <col min="2" max="3" width="38.7109375" style="152" customWidth="1"/>
    <col min="4" max="4" width="13.7109375" style="152" customWidth="1"/>
    <col min="5" max="5" width="10.7109375" style="152" customWidth="1"/>
    <col min="6" max="6" width="24.140625" style="152" customWidth="1"/>
    <col min="7" max="7" width="10.7109375" style="152" customWidth="1"/>
    <col min="8" max="8" width="24.140625" style="152" customWidth="1"/>
    <col min="9" max="9" width="10.7109375" style="152" customWidth="1"/>
    <col min="10" max="10" width="24.140625" style="152" customWidth="1"/>
    <col min="11" max="11" width="10.7109375" style="152" customWidth="1"/>
    <col min="12" max="12" width="24.140625" style="152" customWidth="1"/>
    <col min="13" max="13" width="10.7109375" style="152" customWidth="1"/>
    <col min="14" max="14" width="24.140625" style="152" customWidth="1"/>
    <col min="15" max="16" width="10.7109375" style="152" customWidth="1"/>
    <col min="17" max="16384" width="11.42578125" style="152"/>
  </cols>
  <sheetData>
    <row r="1" spans="1:16" ht="19.5" customHeight="1" x14ac:dyDescent="0.2">
      <c r="A1" s="150" t="s">
        <v>124</v>
      </c>
      <c r="B1" s="151"/>
      <c r="C1" s="151"/>
      <c r="E1" s="151"/>
      <c r="F1" s="153"/>
      <c r="G1" s="153"/>
      <c r="H1" s="153"/>
      <c r="I1" s="153"/>
      <c r="J1" s="153"/>
      <c r="K1" s="153"/>
      <c r="L1" s="153"/>
      <c r="M1" s="153"/>
      <c r="N1" s="153"/>
      <c r="O1" s="153"/>
      <c r="P1" s="153"/>
    </row>
    <row r="2" spans="1:16" ht="19.5" customHeight="1" x14ac:dyDescent="0.2">
      <c r="A2" s="150" t="s">
        <v>142</v>
      </c>
      <c r="B2" s="151"/>
      <c r="C2" s="151"/>
      <c r="E2" s="151"/>
      <c r="F2" s="153"/>
      <c r="G2" s="153"/>
      <c r="H2" s="153"/>
      <c r="I2" s="153"/>
      <c r="J2" s="153"/>
      <c r="K2" s="153"/>
      <c r="L2" s="153"/>
      <c r="M2" s="153"/>
      <c r="N2" s="153"/>
      <c r="O2" s="153"/>
      <c r="P2" s="153"/>
    </row>
    <row r="3" spans="1:16" x14ac:dyDescent="0.2">
      <c r="A3" s="154"/>
      <c r="F3" s="154"/>
      <c r="G3" s="154"/>
      <c r="H3" s="154"/>
      <c r="I3" s="154"/>
      <c r="J3" s="154"/>
      <c r="K3" s="154"/>
      <c r="L3" s="154"/>
      <c r="M3" s="154"/>
      <c r="N3" s="154"/>
      <c r="O3" s="154"/>
      <c r="P3" s="154"/>
    </row>
    <row r="4" spans="1:16" ht="15.75" customHeight="1" x14ac:dyDescent="0.2">
      <c r="A4" s="87" t="s">
        <v>159</v>
      </c>
      <c r="B4" s="155"/>
      <c r="C4" s="155"/>
      <c r="E4" s="155"/>
      <c r="F4" s="87"/>
      <c r="G4" s="87"/>
      <c r="H4" s="87"/>
      <c r="I4" s="87"/>
      <c r="J4" s="87"/>
      <c r="K4" s="87"/>
      <c r="L4" s="87"/>
      <c r="M4" s="87"/>
      <c r="N4" s="87"/>
      <c r="O4" s="87"/>
      <c r="P4" s="87"/>
    </row>
    <row r="5" spans="1:16" ht="18.75" customHeight="1" x14ac:dyDescent="0.2">
      <c r="A5" s="156" t="s">
        <v>143</v>
      </c>
      <c r="B5" s="157"/>
      <c r="C5" s="157"/>
      <c r="E5" s="157"/>
      <c r="F5" s="156"/>
      <c r="G5" s="156"/>
      <c r="H5" s="156"/>
      <c r="I5" s="156"/>
      <c r="J5" s="156"/>
      <c r="K5" s="156"/>
      <c r="L5" s="156"/>
      <c r="M5" s="156"/>
      <c r="N5" s="156"/>
      <c r="O5" s="156"/>
      <c r="P5" s="156"/>
    </row>
    <row r="6" spans="1:16" x14ac:dyDescent="0.2">
      <c r="A6" s="154"/>
      <c r="F6" s="154"/>
      <c r="G6" s="154"/>
      <c r="H6" s="154"/>
      <c r="I6" s="154"/>
      <c r="J6" s="154"/>
      <c r="K6" s="154"/>
      <c r="L6" s="154"/>
      <c r="M6" s="154"/>
      <c r="N6" s="154"/>
      <c r="O6" s="154"/>
      <c r="P6" s="154"/>
    </row>
    <row r="7" spans="1:16" ht="56.25" customHeight="1" x14ac:dyDescent="0.2">
      <c r="A7" s="268" t="s">
        <v>160</v>
      </c>
      <c r="B7" s="268"/>
      <c r="C7" s="268"/>
      <c r="D7" s="268"/>
      <c r="E7" s="268"/>
      <c r="F7" s="158"/>
      <c r="G7" s="158"/>
      <c r="H7" s="174"/>
      <c r="I7" s="174"/>
      <c r="J7" s="177"/>
      <c r="K7" s="177"/>
      <c r="L7" s="177"/>
      <c r="M7" s="177"/>
      <c r="N7" s="183"/>
      <c r="O7" s="183"/>
      <c r="P7" s="158"/>
    </row>
    <row r="8" spans="1:16" s="162" customFormat="1" x14ac:dyDescent="0.2">
      <c r="A8" s="159"/>
      <c r="B8" s="160"/>
      <c r="C8" s="160"/>
      <c r="D8" s="160"/>
      <c r="E8" s="160"/>
      <c r="F8" s="160"/>
      <c r="G8" s="160"/>
      <c r="H8" s="160"/>
      <c r="I8" s="160"/>
      <c r="J8" s="160"/>
      <c r="K8" s="160"/>
      <c r="L8" s="160"/>
      <c r="M8" s="160"/>
      <c r="N8" s="160"/>
      <c r="O8" s="160"/>
      <c r="P8" s="161"/>
    </row>
    <row r="9" spans="1:16" ht="15" customHeight="1" x14ac:dyDescent="0.2">
      <c r="A9" s="264" t="s">
        <v>144</v>
      </c>
      <c r="B9" s="266" t="s">
        <v>106</v>
      </c>
      <c r="C9" s="242"/>
      <c r="D9" s="265" t="s">
        <v>172</v>
      </c>
      <c r="E9" s="265"/>
      <c r="F9" s="247">
        <v>1</v>
      </c>
      <c r="G9" s="247"/>
      <c r="H9" s="247">
        <v>2</v>
      </c>
      <c r="I9" s="247"/>
      <c r="J9" s="247">
        <v>3</v>
      </c>
      <c r="K9" s="247"/>
      <c r="L9" s="247">
        <v>4</v>
      </c>
      <c r="M9" s="247"/>
      <c r="N9" s="247">
        <v>5</v>
      </c>
      <c r="O9" s="247"/>
      <c r="P9" s="164"/>
    </row>
    <row r="10" spans="1:16" ht="62.25" customHeight="1" x14ac:dyDescent="0.2">
      <c r="A10" s="264"/>
      <c r="B10" s="267"/>
      <c r="C10" s="243"/>
      <c r="D10" s="265"/>
      <c r="E10" s="265"/>
      <c r="F10" s="248" t="str">
        <f>+'VERIFICACION TECNICA'!C10</f>
        <v>MARIA EUGENIA TRUJILLO SOLARTE</v>
      </c>
      <c r="G10" s="248"/>
      <c r="H10" s="248" t="str">
        <f>+'VERIFICACION TECNICA'!E10</f>
        <v>CONSORCIO UNIVERSITARIO</v>
      </c>
      <c r="I10" s="248"/>
      <c r="J10" s="248" t="str">
        <f>+'VERIFICACION TECNICA'!G10</f>
        <v>CONSORCIO INTERVMANT</v>
      </c>
      <c r="K10" s="248"/>
      <c r="L10" s="248" t="str">
        <f>+'VERIFICACION TECNICA'!I10</f>
        <v>GUSTAVO ACOSTA</v>
      </c>
      <c r="M10" s="248"/>
      <c r="N10" s="248" t="str">
        <f>+'VERIFICACION TECNICA'!K10</f>
        <v>CONSORCIO PROYECTAR</v>
      </c>
      <c r="O10" s="248"/>
      <c r="P10" s="165"/>
    </row>
    <row r="11" spans="1:16" ht="25.5" x14ac:dyDescent="0.2">
      <c r="A11" s="264"/>
      <c r="B11" s="186" t="s">
        <v>164</v>
      </c>
      <c r="C11" s="186" t="s">
        <v>94</v>
      </c>
      <c r="D11" s="113" t="s">
        <v>145</v>
      </c>
      <c r="E11" s="113" t="s">
        <v>97</v>
      </c>
      <c r="F11" s="113" t="s">
        <v>145</v>
      </c>
      <c r="G11" s="113" t="s">
        <v>97</v>
      </c>
      <c r="H11" s="113" t="s">
        <v>145</v>
      </c>
      <c r="I11" s="113" t="s">
        <v>97</v>
      </c>
      <c r="J11" s="113" t="s">
        <v>145</v>
      </c>
      <c r="K11" s="113" t="s">
        <v>97</v>
      </c>
      <c r="L11" s="113" t="s">
        <v>145</v>
      </c>
      <c r="M11" s="113" t="s">
        <v>97</v>
      </c>
      <c r="N11" s="113" t="s">
        <v>145</v>
      </c>
      <c r="O11" s="113" t="s">
        <v>97</v>
      </c>
      <c r="P11" s="166"/>
    </row>
    <row r="12" spans="1:16" x14ac:dyDescent="0.2">
      <c r="A12" s="167"/>
      <c r="B12" s="168"/>
      <c r="C12" s="168"/>
      <c r="D12" s="168"/>
      <c r="E12" s="168"/>
      <c r="F12" s="168"/>
      <c r="G12" s="168"/>
      <c r="H12" s="168"/>
      <c r="I12" s="168"/>
      <c r="J12" s="168"/>
      <c r="K12" s="168"/>
      <c r="L12" s="168"/>
      <c r="M12" s="168"/>
      <c r="N12" s="168"/>
      <c r="O12" s="168"/>
      <c r="P12" s="161"/>
    </row>
    <row r="13" spans="1:16" ht="22.5" customHeight="1" x14ac:dyDescent="0.2">
      <c r="A13" s="181" t="s">
        <v>165</v>
      </c>
      <c r="B13" s="179" t="s">
        <v>166</v>
      </c>
      <c r="C13" s="185"/>
      <c r="D13" s="178"/>
      <c r="E13" s="178"/>
      <c r="F13" s="178"/>
      <c r="G13" s="178"/>
      <c r="H13" s="178"/>
      <c r="I13" s="178"/>
      <c r="J13" s="178"/>
      <c r="K13" s="178"/>
      <c r="L13" s="178"/>
      <c r="M13" s="178"/>
      <c r="N13" s="178"/>
      <c r="O13" s="178"/>
      <c r="P13" s="166"/>
    </row>
    <row r="14" spans="1:16" ht="209.25" customHeight="1" x14ac:dyDescent="0.2">
      <c r="A14" s="260" t="s">
        <v>168</v>
      </c>
      <c r="B14" s="113" t="s">
        <v>169</v>
      </c>
      <c r="C14" s="184" t="s">
        <v>167</v>
      </c>
      <c r="D14" s="191" t="s">
        <v>107</v>
      </c>
      <c r="E14" s="113">
        <v>70</v>
      </c>
      <c r="F14" s="184"/>
      <c r="G14" s="113"/>
      <c r="H14" s="113" t="s">
        <v>257</v>
      </c>
      <c r="I14" s="113"/>
      <c r="J14" s="113"/>
      <c r="K14" s="113"/>
      <c r="L14" s="113"/>
      <c r="M14" s="113"/>
      <c r="N14" s="113"/>
      <c r="O14" s="113"/>
      <c r="P14" s="166"/>
    </row>
    <row r="15" spans="1:16" ht="216" customHeight="1" x14ac:dyDescent="0.2">
      <c r="A15" s="261"/>
      <c r="B15" s="113" t="s">
        <v>170</v>
      </c>
      <c r="C15" s="184" t="s">
        <v>171</v>
      </c>
      <c r="D15" s="191" t="s">
        <v>107</v>
      </c>
      <c r="E15" s="169">
        <v>80</v>
      </c>
      <c r="F15" s="184" t="s">
        <v>266</v>
      </c>
      <c r="G15" s="169"/>
      <c r="H15" s="113"/>
      <c r="I15" s="169"/>
      <c r="J15" s="113" t="s">
        <v>190</v>
      </c>
      <c r="K15" s="169">
        <v>80</v>
      </c>
      <c r="L15" s="113" t="s">
        <v>268</v>
      </c>
      <c r="M15" s="169">
        <v>80</v>
      </c>
      <c r="N15" s="113" t="s">
        <v>208</v>
      </c>
      <c r="O15" s="169"/>
      <c r="P15" s="166"/>
    </row>
    <row r="16" spans="1:16" x14ac:dyDescent="0.2">
      <c r="A16" s="260" t="s">
        <v>173</v>
      </c>
      <c r="B16" s="113" t="s">
        <v>175</v>
      </c>
      <c r="C16" s="184" t="s">
        <v>167</v>
      </c>
      <c r="D16" s="191" t="s">
        <v>107</v>
      </c>
      <c r="E16" s="169">
        <v>60</v>
      </c>
      <c r="F16" s="184"/>
      <c r="G16" s="169"/>
      <c r="H16" s="113"/>
      <c r="I16" s="169"/>
      <c r="J16" s="113"/>
      <c r="K16" s="169"/>
      <c r="L16" s="113"/>
      <c r="M16" s="169"/>
      <c r="N16" s="113"/>
      <c r="O16" s="169"/>
      <c r="P16" s="166"/>
    </row>
    <row r="17" spans="1:16" ht="298.5" customHeight="1" x14ac:dyDescent="0.2">
      <c r="A17" s="261"/>
      <c r="B17" s="113" t="s">
        <v>176</v>
      </c>
      <c r="C17" s="184" t="s">
        <v>171</v>
      </c>
      <c r="D17" s="191" t="s">
        <v>107</v>
      </c>
      <c r="E17" s="169">
        <v>70</v>
      </c>
      <c r="F17" s="184" t="s">
        <v>267</v>
      </c>
      <c r="G17" s="169">
        <v>70</v>
      </c>
      <c r="H17" s="113" t="s">
        <v>187</v>
      </c>
      <c r="I17" s="169"/>
      <c r="J17" s="113" t="s">
        <v>259</v>
      </c>
      <c r="K17" s="169"/>
      <c r="L17" s="113" t="s">
        <v>196</v>
      </c>
      <c r="M17" s="169">
        <v>70</v>
      </c>
      <c r="N17" s="113" t="s">
        <v>210</v>
      </c>
      <c r="O17" s="169"/>
      <c r="P17" s="166"/>
    </row>
    <row r="18" spans="1:16" ht="129" customHeight="1" x14ac:dyDescent="0.2">
      <c r="A18" s="260" t="s">
        <v>174</v>
      </c>
      <c r="B18" s="113" t="s">
        <v>177</v>
      </c>
      <c r="C18" s="184"/>
      <c r="D18" s="191" t="s">
        <v>107</v>
      </c>
      <c r="E18" s="169">
        <v>40</v>
      </c>
      <c r="F18" s="113" t="s">
        <v>180</v>
      </c>
      <c r="G18" s="169">
        <v>40</v>
      </c>
      <c r="H18" s="113" t="s">
        <v>258</v>
      </c>
      <c r="I18" s="169"/>
      <c r="J18" s="113"/>
      <c r="K18" s="169"/>
      <c r="L18" s="113"/>
      <c r="M18" s="169"/>
      <c r="N18" s="113"/>
      <c r="O18" s="169"/>
      <c r="P18" s="166"/>
    </row>
    <row r="19" spans="1:16" ht="63.75" x14ac:dyDescent="0.2">
      <c r="A19" s="261"/>
      <c r="B19" s="113" t="s">
        <v>178</v>
      </c>
      <c r="C19" s="184"/>
      <c r="D19" s="191" t="s">
        <v>107</v>
      </c>
      <c r="E19" s="169">
        <v>50</v>
      </c>
      <c r="F19" s="184"/>
      <c r="G19" s="169"/>
      <c r="H19" s="184"/>
      <c r="I19" s="169"/>
      <c r="J19" s="113" t="s">
        <v>201</v>
      </c>
      <c r="K19" s="169">
        <v>50</v>
      </c>
      <c r="L19" s="113" t="s">
        <v>198</v>
      </c>
      <c r="M19" s="169">
        <v>50</v>
      </c>
      <c r="N19" s="113" t="s">
        <v>212</v>
      </c>
      <c r="O19" s="169">
        <v>50</v>
      </c>
      <c r="P19" s="166"/>
    </row>
    <row r="20" spans="1:16" ht="18" customHeight="1" x14ac:dyDescent="0.2">
      <c r="A20" s="163"/>
      <c r="B20" s="262" t="s">
        <v>133</v>
      </c>
      <c r="C20" s="263"/>
      <c r="D20" s="112" t="s">
        <v>146</v>
      </c>
      <c r="E20" s="112">
        <f>+E15+E17+E19</f>
        <v>200</v>
      </c>
      <c r="F20" s="112"/>
      <c r="G20" s="175">
        <f>SUM(G14:G19)</f>
        <v>110</v>
      </c>
      <c r="H20" s="175"/>
      <c r="I20" s="181">
        <f>SUM(I14:I19)</f>
        <v>0</v>
      </c>
      <c r="J20" s="176"/>
      <c r="K20" s="181">
        <f>SUM(K14:K19)</f>
        <v>130</v>
      </c>
      <c r="L20" s="176"/>
      <c r="M20" s="181">
        <f>SUM(M14:M19)</f>
        <v>200</v>
      </c>
      <c r="N20" s="181"/>
      <c r="O20" s="181">
        <f>SUM(O14:O19)</f>
        <v>50</v>
      </c>
      <c r="P20" s="170"/>
    </row>
    <row r="22" spans="1:16" ht="15.75" x14ac:dyDescent="0.2">
      <c r="B22" s="87" t="s">
        <v>113</v>
      </c>
      <c r="C22" s="87"/>
    </row>
    <row r="23" spans="1:16" x14ac:dyDescent="0.2">
      <c r="G23" s="95"/>
      <c r="I23" s="95"/>
      <c r="K23" s="95"/>
      <c r="M23" s="95"/>
      <c r="O23" s="95"/>
    </row>
    <row r="24" spans="1:16" ht="15.75" x14ac:dyDescent="0.2">
      <c r="A24" s="171"/>
      <c r="B24" s="172"/>
      <c r="C24" s="172"/>
      <c r="D24" s="171"/>
      <c r="E24" s="171"/>
      <c r="F24" s="94"/>
      <c r="G24" s="95"/>
      <c r="H24" s="94"/>
      <c r="I24" s="95"/>
      <c r="J24" s="94"/>
      <c r="K24" s="95"/>
      <c r="L24" s="94"/>
      <c r="M24" s="95"/>
      <c r="N24" s="94"/>
      <c r="O24" s="95"/>
      <c r="P24" s="171"/>
    </row>
    <row r="25" spans="1:16" ht="15.75" x14ac:dyDescent="0.2">
      <c r="A25" s="136"/>
      <c r="B25" s="172"/>
      <c r="C25" s="172"/>
      <c r="D25" s="145"/>
      <c r="E25" s="145"/>
      <c r="F25" s="94"/>
      <c r="G25" s="95"/>
      <c r="H25" s="94"/>
      <c r="I25" s="95"/>
      <c r="J25" s="94"/>
      <c r="K25" s="95"/>
      <c r="L25" s="94"/>
      <c r="M25" s="95"/>
      <c r="N25" s="94"/>
      <c r="O25" s="95"/>
      <c r="P25" s="145"/>
    </row>
    <row r="26" spans="1:16" ht="15.75" x14ac:dyDescent="0.25">
      <c r="A26" s="173"/>
      <c r="B26" s="97" t="s">
        <v>114</v>
      </c>
      <c r="C26" s="97"/>
      <c r="D26" s="98"/>
      <c r="E26" s="98"/>
      <c r="F26" s="94"/>
      <c r="G26" s="95"/>
      <c r="H26" s="94"/>
      <c r="I26" s="95"/>
      <c r="J26" s="94"/>
      <c r="K26" s="95"/>
      <c r="L26" s="94"/>
      <c r="M26" s="95"/>
      <c r="N26" s="94"/>
      <c r="O26" s="95"/>
      <c r="P26" s="98"/>
    </row>
    <row r="27" spans="1:16" ht="15.75" x14ac:dyDescent="0.25">
      <c r="A27" s="173"/>
      <c r="B27" s="98" t="s">
        <v>118</v>
      </c>
      <c r="C27" s="98"/>
      <c r="D27" s="98"/>
      <c r="E27" s="98"/>
      <c r="F27" s="94"/>
      <c r="G27" s="95"/>
      <c r="H27" s="94"/>
      <c r="I27" s="95"/>
      <c r="J27" s="94"/>
      <c r="K27" s="95"/>
      <c r="L27" s="94"/>
      <c r="M27" s="95"/>
      <c r="N27" s="94"/>
      <c r="O27" s="95"/>
      <c r="P27" s="98"/>
    </row>
    <row r="28" spans="1:16" ht="15.75" x14ac:dyDescent="0.25">
      <c r="A28" s="173"/>
      <c r="B28" s="98"/>
      <c r="C28" s="98"/>
      <c r="D28" s="98"/>
      <c r="E28" s="98"/>
      <c r="F28" s="97"/>
      <c r="G28" s="95"/>
      <c r="H28" s="97"/>
      <c r="I28" s="95"/>
      <c r="J28" s="97"/>
      <c r="K28" s="95"/>
      <c r="L28" s="97"/>
      <c r="M28" s="95"/>
      <c r="N28" s="97"/>
      <c r="O28" s="95"/>
      <c r="P28" s="98"/>
    </row>
    <row r="29" spans="1:16" ht="15.75" x14ac:dyDescent="0.25">
      <c r="A29" s="97"/>
      <c r="B29" s="98"/>
      <c r="C29" s="98"/>
      <c r="D29" s="98"/>
      <c r="E29" s="98"/>
      <c r="F29" s="98"/>
      <c r="G29" s="95"/>
      <c r="H29" s="98"/>
      <c r="I29" s="95"/>
      <c r="J29" s="98"/>
      <c r="K29" s="95"/>
      <c r="L29" s="98"/>
      <c r="M29" s="95"/>
      <c r="N29" s="98"/>
      <c r="O29" s="95"/>
      <c r="P29" s="98"/>
    </row>
    <row r="30" spans="1:16" ht="15.75" x14ac:dyDescent="0.25">
      <c r="B30" s="90"/>
      <c r="C30" s="90"/>
      <c r="D30" s="90"/>
      <c r="E30" s="90"/>
      <c r="F30" s="98"/>
      <c r="G30" s="99"/>
      <c r="H30" s="98"/>
      <c r="I30" s="99"/>
      <c r="J30" s="98"/>
      <c r="K30" s="99"/>
      <c r="L30" s="98"/>
      <c r="M30" s="99"/>
      <c r="N30" s="98"/>
      <c r="O30" s="99"/>
      <c r="P30" s="90"/>
    </row>
    <row r="31" spans="1:16" ht="15.75" x14ac:dyDescent="0.2">
      <c r="B31" s="97" t="s">
        <v>115</v>
      </c>
      <c r="C31" s="97"/>
      <c r="D31" s="95"/>
      <c r="E31" s="95"/>
      <c r="G31" s="97"/>
      <c r="I31" s="97"/>
      <c r="K31" s="97"/>
      <c r="M31" s="97"/>
      <c r="O31" s="97"/>
      <c r="P31" s="95"/>
    </row>
    <row r="32" spans="1:16" ht="15.75" x14ac:dyDescent="0.25">
      <c r="B32" s="98" t="s">
        <v>116</v>
      </c>
      <c r="C32" s="98"/>
      <c r="G32" s="99"/>
      <c r="I32" s="99"/>
      <c r="K32" s="99"/>
      <c r="M32" s="99"/>
      <c r="O32" s="99"/>
    </row>
    <row r="33" spans="2:15" ht="15.75" x14ac:dyDescent="0.25">
      <c r="B33" s="98" t="s">
        <v>117</v>
      </c>
      <c r="C33" s="98"/>
      <c r="G33" s="99"/>
      <c r="I33" s="99"/>
      <c r="K33" s="99"/>
      <c r="M33" s="99"/>
      <c r="O33" s="99"/>
    </row>
  </sheetData>
  <mergeCells count="18">
    <mergeCell ref="N10:O10"/>
    <mergeCell ref="A7:E7"/>
    <mergeCell ref="F9:G9"/>
    <mergeCell ref="H9:I9"/>
    <mergeCell ref="J9:K9"/>
    <mergeCell ref="N9:O9"/>
    <mergeCell ref="A16:A17"/>
    <mergeCell ref="A18:A19"/>
    <mergeCell ref="B20:C20"/>
    <mergeCell ref="J10:K10"/>
    <mergeCell ref="L9:M9"/>
    <mergeCell ref="L10:M10"/>
    <mergeCell ref="F10:G10"/>
    <mergeCell ref="H10:I10"/>
    <mergeCell ref="A9:A11"/>
    <mergeCell ref="D9:E10"/>
    <mergeCell ref="B9:C10"/>
    <mergeCell ref="A14:A15"/>
  </mergeCells>
  <conditionalFormatting sqref="E14:E19 G14:G19 P14:P19">
    <cfRule type="cellIs" dxfId="58" priority="66" operator="equal">
      <formula>"NO"</formula>
    </cfRule>
  </conditionalFormatting>
  <conditionalFormatting sqref="D14:D19">
    <cfRule type="cellIs" dxfId="57" priority="63" operator="equal">
      <formula>"NO"</formula>
    </cfRule>
  </conditionalFormatting>
  <conditionalFormatting sqref="F14 F19 F16">
    <cfRule type="cellIs" dxfId="56" priority="52" operator="equal">
      <formula>"NO"</formula>
    </cfRule>
  </conditionalFormatting>
  <conditionalFormatting sqref="I14:I19">
    <cfRule type="cellIs" dxfId="55" priority="40" operator="equal">
      <formula>"NO"</formula>
    </cfRule>
  </conditionalFormatting>
  <conditionalFormatting sqref="H19">
    <cfRule type="cellIs" dxfId="54" priority="38" operator="equal">
      <formula>"NO"</formula>
    </cfRule>
  </conditionalFormatting>
  <conditionalFormatting sqref="K14:K19">
    <cfRule type="cellIs" dxfId="53" priority="36" operator="equal">
      <formula>"NO"</formula>
    </cfRule>
  </conditionalFormatting>
  <conditionalFormatting sqref="M14:M19">
    <cfRule type="cellIs" dxfId="52" priority="33" operator="equal">
      <formula>"NO"</formula>
    </cfRule>
  </conditionalFormatting>
  <conditionalFormatting sqref="H14">
    <cfRule type="cellIs" dxfId="51" priority="26" operator="equal">
      <formula>"NO"</formula>
    </cfRule>
  </conditionalFormatting>
  <conditionalFormatting sqref="F18">
    <cfRule type="cellIs" dxfId="50" priority="29" operator="equal">
      <formula>"NO"</formula>
    </cfRule>
  </conditionalFormatting>
  <conditionalFormatting sqref="H15">
    <cfRule type="cellIs" dxfId="49" priority="27" operator="equal">
      <formula>"NO"</formula>
    </cfRule>
  </conditionalFormatting>
  <conditionalFormatting sqref="H16">
    <cfRule type="cellIs" dxfId="48" priority="25" operator="equal">
      <formula>"NO"</formula>
    </cfRule>
  </conditionalFormatting>
  <conditionalFormatting sqref="H18">
    <cfRule type="cellIs" dxfId="47" priority="24" operator="equal">
      <formula>"NO"</formula>
    </cfRule>
  </conditionalFormatting>
  <conditionalFormatting sqref="J14">
    <cfRule type="cellIs" dxfId="46" priority="23" operator="equal">
      <formula>"NO"</formula>
    </cfRule>
  </conditionalFormatting>
  <conditionalFormatting sqref="L14">
    <cfRule type="cellIs" dxfId="45" priority="22" operator="equal">
      <formula>"NO"</formula>
    </cfRule>
  </conditionalFormatting>
  <conditionalFormatting sqref="J15">
    <cfRule type="cellIs" dxfId="44" priority="21" operator="equal">
      <formula>"NO"</formula>
    </cfRule>
  </conditionalFormatting>
  <conditionalFormatting sqref="L16">
    <cfRule type="cellIs" dxfId="43" priority="20" operator="equal">
      <formula>"NO"</formula>
    </cfRule>
  </conditionalFormatting>
  <conditionalFormatting sqref="L18">
    <cfRule type="cellIs" dxfId="42" priority="19" operator="equal">
      <formula>"NO"</formula>
    </cfRule>
  </conditionalFormatting>
  <conditionalFormatting sqref="J16">
    <cfRule type="cellIs" dxfId="41" priority="18" operator="equal">
      <formula>"NO"</formula>
    </cfRule>
  </conditionalFormatting>
  <conditionalFormatting sqref="J18">
    <cfRule type="cellIs" dxfId="40" priority="17" operator="equal">
      <formula>"NO"</formula>
    </cfRule>
  </conditionalFormatting>
  <conditionalFormatting sqref="O14:O19">
    <cfRule type="cellIs" dxfId="39" priority="16" operator="equal">
      <formula>"NO"</formula>
    </cfRule>
  </conditionalFormatting>
  <conditionalFormatting sqref="N14">
    <cfRule type="cellIs" dxfId="38" priority="14" operator="equal">
      <formula>"NO"</formula>
    </cfRule>
  </conditionalFormatting>
  <conditionalFormatting sqref="N16">
    <cfRule type="cellIs" dxfId="37" priority="13" operator="equal">
      <formula>"NO"</formula>
    </cfRule>
  </conditionalFormatting>
  <conditionalFormatting sqref="N18">
    <cfRule type="cellIs" dxfId="36" priority="12" operator="equal">
      <formula>"NO"</formula>
    </cfRule>
  </conditionalFormatting>
  <conditionalFormatting sqref="F15">
    <cfRule type="cellIs" dxfId="35" priority="11" operator="equal">
      <formula>"NO"</formula>
    </cfRule>
  </conditionalFormatting>
  <conditionalFormatting sqref="F17">
    <cfRule type="cellIs" dxfId="34" priority="10" operator="equal">
      <formula>"NO"</formula>
    </cfRule>
  </conditionalFormatting>
  <conditionalFormatting sqref="H17">
    <cfRule type="cellIs" dxfId="33" priority="9" operator="equal">
      <formula>"NO"</formula>
    </cfRule>
  </conditionalFormatting>
  <conditionalFormatting sqref="J17">
    <cfRule type="cellIs" dxfId="32" priority="8" operator="equal">
      <formula>"NO"</formula>
    </cfRule>
  </conditionalFormatting>
  <conditionalFormatting sqref="J19">
    <cfRule type="cellIs" dxfId="31" priority="7" operator="equal">
      <formula>"NO"</formula>
    </cfRule>
  </conditionalFormatting>
  <conditionalFormatting sqref="L15">
    <cfRule type="cellIs" dxfId="30" priority="6" operator="equal">
      <formula>"NO"</formula>
    </cfRule>
  </conditionalFormatting>
  <conditionalFormatting sqref="L17">
    <cfRule type="cellIs" dxfId="29" priority="5" operator="equal">
      <formula>"NO"</formula>
    </cfRule>
  </conditionalFormatting>
  <conditionalFormatting sqref="L19">
    <cfRule type="cellIs" dxfId="28" priority="4" operator="equal">
      <formula>"NO"</formula>
    </cfRule>
  </conditionalFormatting>
  <conditionalFormatting sqref="N15">
    <cfRule type="cellIs" dxfId="27" priority="3" operator="equal">
      <formula>"NO"</formula>
    </cfRule>
  </conditionalFormatting>
  <conditionalFormatting sqref="N17">
    <cfRule type="cellIs" dxfId="26" priority="2" operator="equal">
      <formula>"NO"</formula>
    </cfRule>
  </conditionalFormatting>
  <conditionalFormatting sqref="N19">
    <cfRule type="cellIs" dxfId="2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69" t="s">
        <v>85</v>
      </c>
      <c r="B1" s="269"/>
      <c r="C1" s="269"/>
      <c r="D1" s="269"/>
      <c r="E1" s="269"/>
      <c r="F1" s="269"/>
    </row>
    <row r="2" spans="1:6" x14ac:dyDescent="0.25">
      <c r="A2" s="269"/>
      <c r="B2" s="269"/>
      <c r="C2" s="269"/>
      <c r="D2" s="269"/>
      <c r="E2" s="269"/>
      <c r="F2" s="269"/>
    </row>
    <row r="3" spans="1:6" ht="18" customHeight="1" x14ac:dyDescent="0.25">
      <c r="A3" s="270" t="s">
        <v>63</v>
      </c>
      <c r="B3" s="270"/>
      <c r="C3" s="270"/>
      <c r="D3" s="270"/>
      <c r="E3" s="270"/>
      <c r="F3" s="270"/>
    </row>
    <row r="4" spans="1:6" ht="59.25" customHeight="1" x14ac:dyDescent="0.25">
      <c r="A4" s="270"/>
      <c r="B4" s="270"/>
      <c r="C4" s="270"/>
      <c r="D4" s="270"/>
      <c r="E4" s="270"/>
      <c r="F4" s="270"/>
    </row>
    <row r="5" spans="1:6" x14ac:dyDescent="0.25">
      <c r="A5" s="270"/>
      <c r="B5" s="270"/>
      <c r="C5" s="270"/>
      <c r="D5" s="270"/>
      <c r="E5" s="270"/>
      <c r="F5" s="270"/>
    </row>
    <row r="6" spans="1:6" ht="15" customHeight="1" x14ac:dyDescent="0.25">
      <c r="A6" s="271" t="s">
        <v>88</v>
      </c>
      <c r="B6" s="271"/>
      <c r="C6" s="271"/>
      <c r="D6" s="271"/>
      <c r="E6" s="271"/>
      <c r="F6" s="271"/>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VERIFICACIÓN JURÍDICA 18</vt:lpstr>
      <vt:lpstr>VERIFICACION FINANCIERA</vt:lpstr>
      <vt:lpstr>VERIFICACION TECNICA</vt:lpstr>
      <vt:lpstr>VTE</vt:lpstr>
      <vt:lpstr>CALIFICACION PERSONAL</vt:lpstr>
      <vt:lpstr>PROPUESTA ECONOMICA</vt:lpstr>
      <vt:lpstr>'CALIFICACION PERSONAL'!Área_de_impresión</vt:lpstr>
      <vt:lpstr>'VERIFICACION TECNICA'!Área_de_impresión</vt:lpstr>
      <vt:lpstr>'VERIFICACION TECNICA'!formula</vt:lpstr>
      <vt:lpstr>'CALIFICACION PERSONAL'!Títulos_a_imprimir</vt:lpstr>
      <vt:lpstr>'VERIFICACION FINANCIERA'!Títulos_a_imprimir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 JULIO</cp:lastModifiedBy>
  <cp:lastPrinted>2017-09-05T21:11:09Z</cp:lastPrinted>
  <dcterms:created xsi:type="dcterms:W3CDTF">2009-02-06T14:59:26Z</dcterms:created>
  <dcterms:modified xsi:type="dcterms:W3CDTF">2018-06-29T01:05:27Z</dcterms:modified>
</cp:coreProperties>
</file>